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mc:AlternateContent xmlns:mc="http://schemas.openxmlformats.org/markup-compatibility/2006">
    <mc:Choice Requires="x15">
      <x15ac:absPath xmlns:x15ac="http://schemas.microsoft.com/office/spreadsheetml/2010/11/ac" url="C:\Users\ספיר\Desktop\ביטוח פנסיה ופיננסים\ליווי פיננסי\"/>
    </mc:Choice>
  </mc:AlternateContent>
  <xr:revisionPtr revIDLastSave="0" documentId="13_ncr:1_{F8B41B1A-3983-415D-AD27-D4E1BA3E80A3}" xr6:coauthVersionLast="36" xr6:coauthVersionMax="36" xr10:uidLastSave="{00000000-0000-0000-0000-000000000000}"/>
  <bookViews>
    <workbookView xWindow="0" yWindow="0" windowWidth="17256" windowHeight="7776" activeTab="1" xr2:uid="{00000000-000D-0000-FFFF-FFFF00000000}"/>
  </bookViews>
  <sheets>
    <sheet name="דשבורד" sheetId="1" r:id="rId1"/>
    <sheet name="הכנסות והוצאות" sheetId="2" r:id="rId2"/>
    <sheet name="השוואת חודשים" sheetId="3" r:id="rId3"/>
    <sheet name="חישובי עזר" sheetId="4" state="hidden" r:id="rId4"/>
  </sheets>
  <definedNames>
    <definedName name="ActiveM">'חישובי עזר'!$K$5</definedName>
    <definedName name="ClientName">'הכנסות והוצאות'!$C$6</definedName>
    <definedName name="CmpA">'השוואת חודשים'!$C$6</definedName>
    <definedName name="CmpB">'השוואת חודשים'!$H$6</definedName>
    <definedName name="IdxA">'חישובי עזר'!$K$3</definedName>
    <definedName name="IdxB">'חישובי עזר'!$K$4</definedName>
    <definedName name="LastIdx">'חישובי עזר'!$K$6</definedName>
    <definedName name="Months">'חישובי עזר'!$A$42:$A$53</definedName>
    <definedName name="Print_Area" localSheetId="0">דשבורד!$A$1:$O$102</definedName>
    <definedName name="Print_Area" localSheetId="2">'השוואת חודשים'!$A$1:$O$50</definedName>
    <definedName name="Yr">'הכנסות והוצאות'!$I$6</definedName>
  </definedNames>
  <calcPr calcId="191029"/>
</workbook>
</file>

<file path=xl/calcChain.xml><?xml version="1.0" encoding="utf-8"?>
<calcChain xmlns="http://schemas.openxmlformats.org/spreadsheetml/2006/main">
  <c r="N43" i="3" l="1"/>
  <c r="M43" i="3"/>
  <c r="L43" i="3"/>
  <c r="K43" i="3"/>
  <c r="J43" i="3"/>
  <c r="I43" i="3"/>
  <c r="H43" i="3"/>
  <c r="G43" i="3"/>
  <c r="F43" i="3"/>
  <c r="E43" i="3"/>
  <c r="D43" i="3"/>
  <c r="N42" i="3"/>
  <c r="M42" i="3"/>
  <c r="L42" i="3"/>
  <c r="K42" i="3"/>
  <c r="J42" i="3"/>
  <c r="I42" i="3"/>
  <c r="H42" i="3"/>
  <c r="G42" i="3"/>
  <c r="F42" i="3"/>
  <c r="E42" i="3"/>
  <c r="D42" i="3"/>
  <c r="E17" i="3"/>
  <c r="F16" i="3"/>
  <c r="F15" i="3"/>
  <c r="F14" i="3"/>
  <c r="F13" i="3"/>
  <c r="L61" i="4"/>
  <c r="B61" i="4"/>
  <c r="L60" i="4"/>
  <c r="K60" i="4"/>
  <c r="I60" i="4"/>
  <c r="H60" i="4"/>
  <c r="K59" i="4"/>
  <c r="I59" i="4"/>
  <c r="H59" i="4"/>
  <c r="B59" i="4"/>
  <c r="L58" i="4"/>
  <c r="K58" i="4"/>
  <c r="H58" i="4"/>
  <c r="D52" i="4"/>
  <c r="M41" i="3" s="1"/>
  <c r="D50" i="4"/>
  <c r="K41" i="3" s="1"/>
  <c r="B50" i="4"/>
  <c r="B49" i="4"/>
  <c r="D46" i="4"/>
  <c r="D45" i="4"/>
  <c r="F41" i="3" s="1"/>
  <c r="D44" i="4"/>
  <c r="E41" i="3" s="1"/>
  <c r="B42" i="4"/>
  <c r="B36" i="4"/>
  <c r="A36" i="4"/>
  <c r="H36" i="4" s="1"/>
  <c r="A35" i="4"/>
  <c r="A34" i="4"/>
  <c r="H34" i="4" s="1"/>
  <c r="A33" i="4"/>
  <c r="B32" i="4"/>
  <c r="H32" i="4" s="1"/>
  <c r="A32" i="4"/>
  <c r="A31" i="4"/>
  <c r="A30" i="4"/>
  <c r="C25" i="4"/>
  <c r="B24" i="4"/>
  <c r="A24" i="4"/>
  <c r="H23" i="4"/>
  <c r="A23" i="4"/>
  <c r="C22" i="4"/>
  <c r="B21" i="4"/>
  <c r="A21" i="4"/>
  <c r="A20" i="4"/>
  <c r="C19" i="4"/>
  <c r="A19" i="4"/>
  <c r="C18" i="4"/>
  <c r="A18" i="4"/>
  <c r="H17" i="4"/>
  <c r="A17" i="4"/>
  <c r="A16" i="4"/>
  <c r="C15" i="4"/>
  <c r="A15" i="4"/>
  <c r="A14" i="4"/>
  <c r="A13" i="4"/>
  <c r="H13" i="4" s="1"/>
  <c r="B12" i="4"/>
  <c r="A12" i="4"/>
  <c r="A11" i="4"/>
  <c r="A9" i="4"/>
  <c r="A8" i="4"/>
  <c r="A7" i="4"/>
  <c r="H6" i="4"/>
  <c r="B6" i="4"/>
  <c r="A6" i="4"/>
  <c r="A5" i="4"/>
  <c r="K4" i="4"/>
  <c r="D16" i="4" s="1"/>
  <c r="A4" i="4"/>
  <c r="K3" i="4"/>
  <c r="C3" i="4" s="1"/>
  <c r="A3" i="4"/>
  <c r="C43" i="3"/>
  <c r="C42" i="3"/>
  <c r="G41" i="3"/>
  <c r="K39" i="3"/>
  <c r="C39" i="3"/>
  <c r="K27" i="3"/>
  <c r="J27" i="3"/>
  <c r="D27" i="3"/>
  <c r="C27" i="3"/>
  <c r="F17" i="3"/>
  <c r="C13" i="3"/>
  <c r="D12" i="3"/>
  <c r="C12" i="3"/>
  <c r="N62" i="2"/>
  <c r="N17" i="1" s="1"/>
  <c r="M62" i="2"/>
  <c r="K62" i="2"/>
  <c r="F50" i="4" s="1"/>
  <c r="H62" i="2"/>
  <c r="F47" i="4" s="1"/>
  <c r="E62" i="2"/>
  <c r="F44" i="4" s="1"/>
  <c r="C62" i="2"/>
  <c r="I60" i="2"/>
  <c r="G48" i="4" s="1"/>
  <c r="I59" i="2"/>
  <c r="F59" i="2"/>
  <c r="F14" i="1" s="1"/>
  <c r="Q57" i="2"/>
  <c r="N57" i="2"/>
  <c r="M57" i="2"/>
  <c r="M15" i="1" s="1"/>
  <c r="L57" i="2"/>
  <c r="K57" i="2"/>
  <c r="J61" i="4" s="1"/>
  <c r="J57" i="2"/>
  <c r="I61" i="4" s="1"/>
  <c r="I57" i="2"/>
  <c r="H57" i="2"/>
  <c r="G57" i="2"/>
  <c r="F61" i="4" s="1"/>
  <c r="F57" i="2"/>
  <c r="E61" i="4" s="1"/>
  <c r="E57" i="2"/>
  <c r="D61" i="4" s="1"/>
  <c r="D57" i="2"/>
  <c r="C61" i="4" s="1"/>
  <c r="C57" i="2"/>
  <c r="D42" i="4" s="1"/>
  <c r="C41" i="3" s="1"/>
  <c r="R56" i="2"/>
  <c r="O56" i="2"/>
  <c r="R55" i="2"/>
  <c r="O55" i="2"/>
  <c r="R54" i="2"/>
  <c r="O54" i="2"/>
  <c r="R53" i="2"/>
  <c r="O53" i="2"/>
  <c r="Q50" i="2"/>
  <c r="D95" i="1" s="1"/>
  <c r="J95" i="1" s="1"/>
  <c r="N50" i="2"/>
  <c r="M60" i="4" s="1"/>
  <c r="M50" i="2"/>
  <c r="L50" i="2"/>
  <c r="K50" i="2"/>
  <c r="J60" i="4" s="1"/>
  <c r="J50" i="2"/>
  <c r="I50" i="2"/>
  <c r="H50" i="2"/>
  <c r="G60" i="4" s="1"/>
  <c r="G50" i="2"/>
  <c r="F60" i="4" s="1"/>
  <c r="F50" i="2"/>
  <c r="E60" i="4" s="1"/>
  <c r="E50" i="2"/>
  <c r="D60" i="4" s="1"/>
  <c r="D50" i="2"/>
  <c r="C60" i="4" s="1"/>
  <c r="C50" i="2"/>
  <c r="B60" i="4" s="1"/>
  <c r="R49" i="2"/>
  <c r="O49" i="2"/>
  <c r="O50" i="2" s="1"/>
  <c r="R48" i="2"/>
  <c r="O48" i="2"/>
  <c r="R47" i="2"/>
  <c r="O47" i="2"/>
  <c r="B23" i="4" s="1"/>
  <c r="Q44" i="2"/>
  <c r="N44" i="2"/>
  <c r="M59" i="4" s="1"/>
  <c r="M44" i="2"/>
  <c r="L44" i="2"/>
  <c r="K44" i="2"/>
  <c r="J59" i="4" s="1"/>
  <c r="J44" i="2"/>
  <c r="I44" i="2"/>
  <c r="H44" i="2"/>
  <c r="G59" i="4" s="1"/>
  <c r="G44" i="2"/>
  <c r="F59" i="4" s="1"/>
  <c r="F44" i="2"/>
  <c r="E59" i="4" s="1"/>
  <c r="E44" i="2"/>
  <c r="D59" i="4" s="1"/>
  <c r="D44" i="2"/>
  <c r="C59" i="4" s="1"/>
  <c r="C44" i="2"/>
  <c r="R43" i="2"/>
  <c r="O43" i="2"/>
  <c r="R42" i="2"/>
  <c r="O42" i="2"/>
  <c r="R41" i="2"/>
  <c r="O41" i="2"/>
  <c r="B20" i="4" s="1"/>
  <c r="H20" i="4" s="1"/>
  <c r="R40" i="2"/>
  <c r="O40" i="2"/>
  <c r="B19" i="4" s="1"/>
  <c r="R39" i="2"/>
  <c r="O39" i="2"/>
  <c r="B18" i="4" s="1"/>
  <c r="R38" i="2"/>
  <c r="O38" i="2"/>
  <c r="B17" i="4" s="1"/>
  <c r="R37" i="2"/>
  <c r="O37" i="2"/>
  <c r="B16" i="4" s="1"/>
  <c r="R36" i="2"/>
  <c r="O36" i="2"/>
  <c r="B15" i="4" s="1"/>
  <c r="R35" i="2"/>
  <c r="O35" i="2"/>
  <c r="B14" i="4" s="1"/>
  <c r="R34" i="2"/>
  <c r="O34" i="2"/>
  <c r="B13" i="4" s="1"/>
  <c r="R33" i="2"/>
  <c r="O33" i="2"/>
  <c r="R32" i="2"/>
  <c r="O32" i="2"/>
  <c r="B11" i="4" s="1"/>
  <c r="Q29" i="2"/>
  <c r="D93" i="1" s="1"/>
  <c r="H93" i="1" s="1"/>
  <c r="N29" i="2"/>
  <c r="M58" i="4" s="1"/>
  <c r="M29" i="2"/>
  <c r="L29" i="2"/>
  <c r="K29" i="2"/>
  <c r="J58" i="4" s="1"/>
  <c r="J29" i="2"/>
  <c r="J59" i="2" s="1"/>
  <c r="C49" i="4" s="1"/>
  <c r="J40" i="3" s="1"/>
  <c r="I29" i="2"/>
  <c r="H29" i="2"/>
  <c r="G58" i="4" s="1"/>
  <c r="G29" i="2"/>
  <c r="F58" i="4" s="1"/>
  <c r="F29" i="2"/>
  <c r="E58" i="4" s="1"/>
  <c r="E29" i="2"/>
  <c r="D29" i="2"/>
  <c r="C29" i="2"/>
  <c r="R28" i="2"/>
  <c r="O28" i="2"/>
  <c r="B10" i="4" s="1"/>
  <c r="R27" i="2"/>
  <c r="O27" i="2"/>
  <c r="B9" i="4" s="1"/>
  <c r="H9" i="4" s="1"/>
  <c r="R26" i="2"/>
  <c r="O26" i="2"/>
  <c r="B8" i="4" s="1"/>
  <c r="H8" i="4" s="1"/>
  <c r="R25" i="2"/>
  <c r="O25" i="2"/>
  <c r="B7" i="4" s="1"/>
  <c r="R24" i="2"/>
  <c r="O24" i="2"/>
  <c r="R23" i="2"/>
  <c r="O23" i="2"/>
  <c r="B5" i="4" s="1"/>
  <c r="R22" i="2"/>
  <c r="O22" i="2"/>
  <c r="B4" i="4" s="1"/>
  <c r="H4" i="4" s="1"/>
  <c r="R21" i="2"/>
  <c r="O21" i="2"/>
  <c r="B3" i="4" s="1"/>
  <c r="N18" i="2"/>
  <c r="M18" i="2"/>
  <c r="L18" i="2"/>
  <c r="K18" i="2"/>
  <c r="J18" i="2"/>
  <c r="I18" i="2"/>
  <c r="H18" i="2"/>
  <c r="G18" i="2"/>
  <c r="F18" i="2"/>
  <c r="B45" i="4" s="1"/>
  <c r="E18" i="2"/>
  <c r="E13" i="1" s="1"/>
  <c r="D18" i="2"/>
  <c r="C18" i="2"/>
  <c r="O17" i="2"/>
  <c r="A37" i="4" s="1"/>
  <c r="O16" i="2"/>
  <c r="O15" i="2"/>
  <c r="B35" i="4" s="1"/>
  <c r="O14" i="2"/>
  <c r="B34" i="4" s="1"/>
  <c r="O13" i="2"/>
  <c r="B33" i="4" s="1"/>
  <c r="O12" i="2"/>
  <c r="O11" i="2"/>
  <c r="B31" i="4" s="1"/>
  <c r="O10" i="2"/>
  <c r="D96" i="1"/>
  <c r="H96" i="1" s="1"/>
  <c r="D94" i="1"/>
  <c r="K17" i="1"/>
  <c r="E17" i="1"/>
  <c r="N15" i="1"/>
  <c r="K15" i="1"/>
  <c r="J15" i="1"/>
  <c r="G15" i="1"/>
  <c r="F15" i="1"/>
  <c r="E15" i="1"/>
  <c r="D15" i="1"/>
  <c r="C15" i="1"/>
  <c r="N13" i="1"/>
  <c r="K13" i="1"/>
  <c r="J13" i="1"/>
  <c r="I13" i="1"/>
  <c r="C13" i="1"/>
  <c r="L9" i="1"/>
  <c r="B4" i="1"/>
  <c r="H95" i="1" l="1"/>
  <c r="F39" i="3"/>
  <c r="D62" i="2"/>
  <c r="D13" i="1"/>
  <c r="H61" i="4"/>
  <c r="D48" i="4"/>
  <c r="I41" i="3" s="1"/>
  <c r="I15" i="1"/>
  <c r="F42" i="4"/>
  <c r="C17" i="3" s="1"/>
  <c r="C17" i="1"/>
  <c r="B43" i="4"/>
  <c r="D13" i="3" s="1"/>
  <c r="E13" i="3" s="1"/>
  <c r="H7" i="4"/>
  <c r="C59" i="2"/>
  <c r="B58" i="4"/>
  <c r="H3" i="4"/>
  <c r="L13" i="1"/>
  <c r="B51" i="4"/>
  <c r="D59" i="2"/>
  <c r="C58" i="4"/>
  <c r="H15" i="4"/>
  <c r="H31" i="4"/>
  <c r="J39" i="3"/>
  <c r="K61" i="4"/>
  <c r="L15" i="1"/>
  <c r="D51" i="4"/>
  <c r="L41" i="3" s="1"/>
  <c r="N60" i="2"/>
  <c r="H21" i="4"/>
  <c r="N59" i="2"/>
  <c r="O29" i="2"/>
  <c r="C15" i="3"/>
  <c r="D58" i="4"/>
  <c r="E59" i="2"/>
  <c r="H17" i="1"/>
  <c r="J96" i="1"/>
  <c r="M61" i="4"/>
  <c r="D53" i="4"/>
  <c r="N41" i="3" s="1"/>
  <c r="L62" i="2"/>
  <c r="M17" i="1"/>
  <c r="F52" i="4"/>
  <c r="C45" i="4"/>
  <c r="F40" i="3" s="1"/>
  <c r="F62" i="2"/>
  <c r="F60" i="2"/>
  <c r="M59" i="2"/>
  <c r="L59" i="4"/>
  <c r="J14" i="1"/>
  <c r="D24" i="4"/>
  <c r="D21" i="4"/>
  <c r="D18" i="4"/>
  <c r="E18" i="4" s="1"/>
  <c r="D15" i="4"/>
  <c r="E15" i="4" s="1"/>
  <c r="G15" i="4" s="1"/>
  <c r="D12" i="4"/>
  <c r="D9" i="4"/>
  <c r="D8" i="4"/>
  <c r="D7" i="4"/>
  <c r="D10" i="4"/>
  <c r="E10" i="4" s="1"/>
  <c r="D6" i="4"/>
  <c r="E6" i="4" s="1"/>
  <c r="D23" i="4"/>
  <c r="D20" i="4"/>
  <c r="E20" i="4" s="1"/>
  <c r="G20" i="4" s="1"/>
  <c r="D17" i="4"/>
  <c r="D14" i="4"/>
  <c r="D11" i="4"/>
  <c r="D3" i="4"/>
  <c r="E3" i="4" s="1"/>
  <c r="G3" i="4" s="1"/>
  <c r="D13" i="4"/>
  <c r="D4" i="4"/>
  <c r="D25" i="4"/>
  <c r="E25" i="4" s="1"/>
  <c r="D22" i="4"/>
  <c r="E22" i="4" s="1"/>
  <c r="D19" i="4"/>
  <c r="E19" i="4" s="1"/>
  <c r="B46" i="4"/>
  <c r="G62" i="2"/>
  <c r="G60" i="2"/>
  <c r="G13" i="1"/>
  <c r="G59" i="2"/>
  <c r="I61" i="2"/>
  <c r="H5" i="4"/>
  <c r="F13" i="1"/>
  <c r="J93" i="1"/>
  <c r="B47" i="4"/>
  <c r="O44" i="2"/>
  <c r="H59" i="2"/>
  <c r="D5" i="4"/>
  <c r="H24" i="4"/>
  <c r="H13" i="1"/>
  <c r="J94" i="1"/>
  <c r="H94" i="1"/>
  <c r="I62" i="2"/>
  <c r="B48" i="4"/>
  <c r="G61" i="4"/>
  <c r="D47" i="4"/>
  <c r="H41" i="3" s="1"/>
  <c r="H15" i="1"/>
  <c r="C48" i="4"/>
  <c r="I40" i="3" s="1"/>
  <c r="I14" i="1"/>
  <c r="B37" i="4"/>
  <c r="H37" i="4" s="1"/>
  <c r="I58" i="4"/>
  <c r="O18" i="2"/>
  <c r="B30" i="4"/>
  <c r="M13" i="1"/>
  <c r="B52" i="4"/>
  <c r="M60" i="2"/>
  <c r="H35" i="4"/>
  <c r="D43" i="4"/>
  <c r="D41" i="3" s="1"/>
  <c r="F53" i="4"/>
  <c r="C9" i="4"/>
  <c r="C8" i="4"/>
  <c r="C7" i="4"/>
  <c r="C10" i="4"/>
  <c r="C23" i="4"/>
  <c r="C20" i="4"/>
  <c r="C17" i="4"/>
  <c r="C14" i="4"/>
  <c r="C11" i="4"/>
  <c r="C4" i="4"/>
  <c r="H11" i="4"/>
  <c r="B44" i="4"/>
  <c r="O57" i="2"/>
  <c r="I7" i="1" s="1"/>
  <c r="C6" i="4"/>
  <c r="H12" i="4"/>
  <c r="H14" i="4"/>
  <c r="F20" i="4"/>
  <c r="H30" i="4"/>
  <c r="C5" i="4"/>
  <c r="C12" i="4"/>
  <c r="H18" i="4"/>
  <c r="G18" i="4"/>
  <c r="F18" i="4"/>
  <c r="D49" i="4"/>
  <c r="J41" i="3" s="1"/>
  <c r="J62" i="2"/>
  <c r="J60" i="2"/>
  <c r="B25" i="4"/>
  <c r="A25" i="4"/>
  <c r="K59" i="2"/>
  <c r="C13" i="4"/>
  <c r="H16" i="4"/>
  <c r="C21" i="4"/>
  <c r="C24" i="4"/>
  <c r="H33" i="4"/>
  <c r="L59" i="2"/>
  <c r="B22" i="4"/>
  <c r="A22" i="4"/>
  <c r="C16" i="4"/>
  <c r="E16" i="4" s="1"/>
  <c r="H19" i="4"/>
  <c r="A10" i="4"/>
  <c r="B53" i="4"/>
  <c r="G16" i="4" l="1"/>
  <c r="F16" i="4"/>
  <c r="G6" i="4"/>
  <c r="F6" i="4"/>
  <c r="E7" i="4"/>
  <c r="C52" i="4"/>
  <c r="M40" i="3" s="1"/>
  <c r="M14" i="1"/>
  <c r="G53" i="4"/>
  <c r="N61" i="2"/>
  <c r="L39" i="3"/>
  <c r="G45" i="4"/>
  <c r="F61" i="2"/>
  <c r="C43" i="4"/>
  <c r="D14" i="1"/>
  <c r="E8" i="4"/>
  <c r="C50" i="4"/>
  <c r="K14" i="1"/>
  <c r="K60" i="2"/>
  <c r="E48" i="4"/>
  <c r="I16" i="1"/>
  <c r="E4" i="4"/>
  <c r="E9" i="4"/>
  <c r="F45" i="4"/>
  <c r="F17" i="1"/>
  <c r="F3" i="4"/>
  <c r="J69" i="1"/>
  <c r="O62" i="2"/>
  <c r="I9" i="1" s="1"/>
  <c r="C7" i="1"/>
  <c r="E39" i="3"/>
  <c r="N39" i="3"/>
  <c r="H10" i="4"/>
  <c r="O7" i="4" s="1"/>
  <c r="G10" i="4"/>
  <c r="F10" i="4"/>
  <c r="P4" i="4"/>
  <c r="P8" i="4"/>
  <c r="P7" i="4"/>
  <c r="P6" i="4"/>
  <c r="P3" i="4"/>
  <c r="P5" i="4"/>
  <c r="H25" i="4"/>
  <c r="G25" i="4"/>
  <c r="F25" i="4"/>
  <c r="C46" i="4"/>
  <c r="G40" i="3" s="1"/>
  <c r="G14" i="1"/>
  <c r="E13" i="4"/>
  <c r="D15" i="3"/>
  <c r="E15" i="3" s="1"/>
  <c r="C44" i="4"/>
  <c r="E40" i="3" s="1"/>
  <c r="E60" i="2"/>
  <c r="E14" i="1"/>
  <c r="E5" i="4"/>
  <c r="E12" i="4"/>
  <c r="H49" i="4"/>
  <c r="G46" i="4"/>
  <c r="G61" i="2"/>
  <c r="D60" i="2"/>
  <c r="F43" i="4"/>
  <c r="D17" i="3" s="1"/>
  <c r="D17" i="1"/>
  <c r="C47" i="4"/>
  <c r="H40" i="3" s="1"/>
  <c r="H14" i="1"/>
  <c r="L14" i="1"/>
  <c r="C51" i="4"/>
  <c r="L40" i="3" s="1"/>
  <c r="G17" i="1"/>
  <c r="F46" i="4"/>
  <c r="O59" i="2"/>
  <c r="D39" i="3"/>
  <c r="E11" i="4"/>
  <c r="F49" i="4"/>
  <c r="J17" i="1"/>
  <c r="G52" i="4"/>
  <c r="M61" i="2"/>
  <c r="E14" i="4"/>
  <c r="M39" i="3"/>
  <c r="H52" i="4"/>
  <c r="H39" i="3"/>
  <c r="G39" i="3"/>
  <c r="H46" i="4"/>
  <c r="E17" i="4"/>
  <c r="E21" i="4"/>
  <c r="C53" i="4"/>
  <c r="N40" i="3" s="1"/>
  <c r="N14" i="1"/>
  <c r="F15" i="4"/>
  <c r="C42" i="4"/>
  <c r="C60" i="2"/>
  <c r="C14" i="1"/>
  <c r="G49" i="4"/>
  <c r="J61" i="2"/>
  <c r="I39" i="3"/>
  <c r="H48" i="4"/>
  <c r="H60" i="2"/>
  <c r="G19" i="4"/>
  <c r="F19" i="4"/>
  <c r="E24" i="4"/>
  <c r="L17" i="1"/>
  <c r="F51" i="4"/>
  <c r="H45" i="4"/>
  <c r="H22" i="4"/>
  <c r="O6" i="4" s="1"/>
  <c r="G22" i="4"/>
  <c r="F22" i="4"/>
  <c r="F48" i="4"/>
  <c r="I17" i="1"/>
  <c r="E23" i="4"/>
  <c r="L60" i="2"/>
  <c r="B66" i="1" l="1"/>
  <c r="D66" i="1"/>
  <c r="E66" i="1" s="1"/>
  <c r="D65" i="1"/>
  <c r="E65" i="1" s="1"/>
  <c r="B65" i="1"/>
  <c r="G13" i="4"/>
  <c r="F13" i="4"/>
  <c r="O3" i="4"/>
  <c r="G24" i="4"/>
  <c r="F24" i="4"/>
  <c r="G42" i="4"/>
  <c r="C61" i="2"/>
  <c r="O10" i="4"/>
  <c r="C40" i="3"/>
  <c r="H42" i="4"/>
  <c r="C14" i="3"/>
  <c r="E45" i="4"/>
  <c r="F16" i="1"/>
  <c r="O5" i="4"/>
  <c r="G9" i="4"/>
  <c r="F9" i="4"/>
  <c r="H53" i="4"/>
  <c r="G4" i="4"/>
  <c r="F4" i="4"/>
  <c r="M10" i="4" s="1"/>
  <c r="H51" i="4"/>
  <c r="O8" i="4"/>
  <c r="D40" i="3"/>
  <c r="D14" i="3"/>
  <c r="E14" i="3" s="1"/>
  <c r="M16" i="1"/>
  <c r="E52" i="4"/>
  <c r="G51" i="4"/>
  <c r="L61" i="2"/>
  <c r="F21" i="4"/>
  <c r="G21" i="4"/>
  <c r="G23" i="4"/>
  <c r="F23" i="4"/>
  <c r="H61" i="2"/>
  <c r="G47" i="4"/>
  <c r="G17" i="4"/>
  <c r="F17" i="4"/>
  <c r="F11" i="4"/>
  <c r="G11" i="4"/>
  <c r="G43" i="4"/>
  <c r="D61" i="2"/>
  <c r="E53" i="4"/>
  <c r="N16" i="1"/>
  <c r="J63" i="1"/>
  <c r="K63" i="1" s="1"/>
  <c r="H63" i="1"/>
  <c r="J64" i="1"/>
  <c r="K64" i="1" s="1"/>
  <c r="H64" i="1"/>
  <c r="H44" i="4"/>
  <c r="E46" i="4"/>
  <c r="G16" i="1"/>
  <c r="G5" i="4"/>
  <c r="F5" i="4"/>
  <c r="J62" i="1"/>
  <c r="H62" i="1"/>
  <c r="K61" i="2"/>
  <c r="G50" i="4"/>
  <c r="O4" i="4"/>
  <c r="F14" i="4"/>
  <c r="G14" i="4"/>
  <c r="G12" i="4"/>
  <c r="F12" i="4"/>
  <c r="E49" i="4"/>
  <c r="J16" i="1"/>
  <c r="H47" i="4"/>
  <c r="D71" i="1"/>
  <c r="F7" i="1"/>
  <c r="O9" i="4"/>
  <c r="J65" i="1"/>
  <c r="K65" i="1" s="1"/>
  <c r="H65" i="1"/>
  <c r="J67" i="1"/>
  <c r="K67" i="1" s="1"/>
  <c r="H67" i="1"/>
  <c r="M6" i="4"/>
  <c r="M9" i="4"/>
  <c r="M7" i="4"/>
  <c r="M3" i="4"/>
  <c r="M4" i="4"/>
  <c r="H43" i="4"/>
  <c r="G44" i="4"/>
  <c r="E61" i="2"/>
  <c r="J66" i="1"/>
  <c r="K66" i="1" s="1"/>
  <c r="H66" i="1"/>
  <c r="O60" i="2"/>
  <c r="O61" i="2" s="1"/>
  <c r="L7" i="1" s="1"/>
  <c r="K40" i="3"/>
  <c r="H50" i="4"/>
  <c r="G7" i="4"/>
  <c r="F7" i="4"/>
  <c r="G8" i="4"/>
  <c r="F8" i="4"/>
  <c r="C35" i="3" l="1"/>
  <c r="F35" i="3" s="1"/>
  <c r="E35" i="3"/>
  <c r="B35" i="3"/>
  <c r="D35" i="3"/>
  <c r="E43" i="4"/>
  <c r="D16" i="3" s="1"/>
  <c r="E16" i="3" s="1"/>
  <c r="B8" i="3" s="1"/>
  <c r="D16" i="1"/>
  <c r="N9" i="4"/>
  <c r="N8" i="4"/>
  <c r="N7" i="4"/>
  <c r="N6" i="4"/>
  <c r="N4" i="4"/>
  <c r="N10" i="4"/>
  <c r="N5" i="4"/>
  <c r="N3" i="4"/>
  <c r="B62" i="1"/>
  <c r="D62" i="1"/>
  <c r="E34" i="3"/>
  <c r="D34" i="3"/>
  <c r="C34" i="3"/>
  <c r="F34" i="3" s="1"/>
  <c r="B34" i="3"/>
  <c r="E31" i="3"/>
  <c r="C31" i="3"/>
  <c r="F31" i="3" s="1"/>
  <c r="B31" i="3"/>
  <c r="D31" i="3"/>
  <c r="B64" i="1"/>
  <c r="D64" i="1"/>
  <c r="E64" i="1" s="1"/>
  <c r="B69" i="1"/>
  <c r="D69" i="1"/>
  <c r="E69" i="1" s="1"/>
  <c r="L16" i="1"/>
  <c r="E51" i="4"/>
  <c r="M5" i="4"/>
  <c r="B68" i="1"/>
  <c r="D68" i="1"/>
  <c r="E68" i="1" s="1"/>
  <c r="E42" i="4"/>
  <c r="C16" i="3" s="1"/>
  <c r="C16" i="1"/>
  <c r="E44" i="4"/>
  <c r="E16" i="1"/>
  <c r="B63" i="1"/>
  <c r="D63" i="1"/>
  <c r="E63" i="1" s="1"/>
  <c r="M8" i="4"/>
  <c r="E50" i="4"/>
  <c r="K16" i="1"/>
  <c r="C29" i="3"/>
  <c r="F29" i="3" s="1"/>
  <c r="E29" i="3"/>
  <c r="D29" i="3"/>
  <c r="B29" i="3"/>
  <c r="E47" i="4"/>
  <c r="H16" i="1"/>
  <c r="E28" i="3"/>
  <c r="D28" i="3"/>
  <c r="C28" i="3"/>
  <c r="F28" i="3" s="1"/>
  <c r="B28" i="3"/>
  <c r="K62" i="1"/>
  <c r="H68" i="1"/>
  <c r="J68" i="1" s="1"/>
  <c r="K68" i="1" s="1"/>
  <c r="K5" i="4"/>
  <c r="K6" i="4"/>
  <c r="E32" i="3"/>
  <c r="C32" i="3"/>
  <c r="F32" i="3" s="1"/>
  <c r="B32" i="3"/>
  <c r="D32" i="3"/>
  <c r="D67" i="1"/>
  <c r="E67" i="1" s="1"/>
  <c r="B67" i="1"/>
  <c r="L31" i="3" l="1"/>
  <c r="H31" i="3"/>
  <c r="K31" i="3"/>
  <c r="J31" i="3"/>
  <c r="M31" i="3" s="1"/>
  <c r="H32" i="3"/>
  <c r="K32" i="3"/>
  <c r="L32" i="3"/>
  <c r="J32" i="3"/>
  <c r="M32" i="3" s="1"/>
  <c r="P59" i="2"/>
  <c r="F9" i="1" s="1"/>
  <c r="P54" i="2"/>
  <c r="P48" i="2"/>
  <c r="P42" i="2"/>
  <c r="P38" i="2"/>
  <c r="P34" i="2"/>
  <c r="P28" i="2"/>
  <c r="P24" i="2"/>
  <c r="P17" i="2"/>
  <c r="P11" i="2"/>
  <c r="P49" i="2"/>
  <c r="P23" i="2"/>
  <c r="P15" i="2"/>
  <c r="P60" i="2"/>
  <c r="P55" i="2"/>
  <c r="P27" i="2"/>
  <c r="P53" i="2"/>
  <c r="P36" i="2"/>
  <c r="P21" i="2"/>
  <c r="P12" i="2"/>
  <c r="P40" i="2"/>
  <c r="P56" i="2"/>
  <c r="P39" i="2"/>
  <c r="P16" i="2"/>
  <c r="P44" i="2"/>
  <c r="F94" i="1" s="1"/>
  <c r="P13" i="2"/>
  <c r="P22" i="2"/>
  <c r="P43" i="2"/>
  <c r="P33" i="2"/>
  <c r="P50" i="2"/>
  <c r="F95" i="1" s="1"/>
  <c r="P57" i="2"/>
  <c r="F96" i="1" s="1"/>
  <c r="P37" i="2"/>
  <c r="P32" i="2"/>
  <c r="P18" i="2"/>
  <c r="C9" i="1" s="1"/>
  <c r="P41" i="2"/>
  <c r="P29" i="2"/>
  <c r="F93" i="1" s="1"/>
  <c r="P25" i="2"/>
  <c r="P47" i="2"/>
  <c r="P35" i="2"/>
  <c r="P14" i="2"/>
  <c r="P61" i="2"/>
  <c r="P26" i="2"/>
  <c r="P10" i="2"/>
  <c r="C30" i="3"/>
  <c r="F30" i="3" s="1"/>
  <c r="E30" i="3"/>
  <c r="D30" i="3"/>
  <c r="B30" i="3"/>
  <c r="H29" i="3"/>
  <c r="K29" i="3"/>
  <c r="L29" i="3"/>
  <c r="J29" i="3"/>
  <c r="M29" i="3" s="1"/>
  <c r="K34" i="3"/>
  <c r="J34" i="3"/>
  <c r="M34" i="3" s="1"/>
  <c r="L34" i="3"/>
  <c r="H34" i="3"/>
  <c r="K53" i="4"/>
  <c r="I52" i="4"/>
  <c r="K47" i="4"/>
  <c r="I46" i="4"/>
  <c r="K50" i="4"/>
  <c r="I49" i="4"/>
  <c r="K44" i="4"/>
  <c r="I43" i="4"/>
  <c r="M21" i="1"/>
  <c r="M20" i="1"/>
  <c r="M19" i="1"/>
  <c r="L21" i="1"/>
  <c r="L19" i="1"/>
  <c r="J50" i="4"/>
  <c r="J44" i="4"/>
  <c r="L20" i="1"/>
  <c r="K51" i="4"/>
  <c r="I50" i="4"/>
  <c r="K45" i="4"/>
  <c r="I44" i="4"/>
  <c r="J51" i="4"/>
  <c r="J45" i="4"/>
  <c r="K52" i="4"/>
  <c r="I51" i="4"/>
  <c r="K46" i="4"/>
  <c r="I45" i="4"/>
  <c r="I47" i="4"/>
  <c r="K42" i="4"/>
  <c r="G21" i="1"/>
  <c r="E20" i="1"/>
  <c r="C19" i="1"/>
  <c r="J42" i="4"/>
  <c r="F21" i="1"/>
  <c r="D20" i="1"/>
  <c r="K49" i="4"/>
  <c r="J46" i="4"/>
  <c r="I53" i="4"/>
  <c r="K48" i="4"/>
  <c r="K20" i="1"/>
  <c r="I19" i="1"/>
  <c r="J48" i="4"/>
  <c r="I48" i="4"/>
  <c r="K43" i="4"/>
  <c r="J43" i="4"/>
  <c r="J52" i="4"/>
  <c r="I21" i="1"/>
  <c r="G20" i="1"/>
  <c r="E19" i="1"/>
  <c r="D21" i="1"/>
  <c r="G19" i="1"/>
  <c r="C21" i="1"/>
  <c r="F19" i="1"/>
  <c r="J53" i="4"/>
  <c r="N20" i="1"/>
  <c r="D19" i="1"/>
  <c r="J20" i="1"/>
  <c r="I20" i="1"/>
  <c r="H20" i="1"/>
  <c r="F20" i="1"/>
  <c r="C20" i="1"/>
  <c r="K21" i="1"/>
  <c r="N19" i="1"/>
  <c r="K19" i="1"/>
  <c r="J47" i="4"/>
  <c r="H21" i="1"/>
  <c r="H19" i="1"/>
  <c r="N21" i="1"/>
  <c r="I42" i="4"/>
  <c r="J21" i="1"/>
  <c r="E21" i="1"/>
  <c r="J49" i="4"/>
  <c r="J19" i="1"/>
  <c r="K33" i="3"/>
  <c r="L33" i="3"/>
  <c r="J33" i="3"/>
  <c r="M33" i="3" s="1"/>
  <c r="H33" i="3"/>
  <c r="C33" i="3"/>
  <c r="F33" i="3" s="1"/>
  <c r="B33" i="3"/>
  <c r="E33" i="3"/>
  <c r="D33" i="3"/>
  <c r="E62" i="1"/>
  <c r="B70" i="1"/>
  <c r="D70" i="1" s="1"/>
  <c r="E70" i="1" s="1"/>
  <c r="K28" i="3"/>
  <c r="H28" i="3"/>
  <c r="L28" i="3"/>
  <c r="J28" i="3"/>
  <c r="M28" i="3" s="1"/>
  <c r="K30" i="3"/>
  <c r="J30" i="3"/>
  <c r="M30" i="3" s="1"/>
  <c r="H30" i="3"/>
  <c r="L30" i="3"/>
  <c r="H35" i="3"/>
  <c r="K35" i="3"/>
  <c r="J35" i="3"/>
  <c r="M35" i="3" s="1"/>
  <c r="L35" i="3"/>
</calcChain>
</file>

<file path=xl/sharedStrings.xml><?xml version="1.0" encoding="utf-8"?>
<sst xmlns="http://schemas.openxmlformats.org/spreadsheetml/2006/main" count="213" uniqueCount="119">
  <si>
    <t>דוח מעקב כלכלי</t>
  </si>
  <si>
    <t>סיכום מצטבר
מתחילת השנה</t>
  </si>
  <si>
    <t>סה״כ הכנסות</t>
  </si>
  <si>
    <t>סה״כ הוצאות</t>
  </si>
  <si>
    <t>חיסכון והשקעות</t>
  </si>
  <si>
    <t>יתרה פנויה</t>
  </si>
  <si>
    <t>סיכום חודשי ומצטבר</t>
  </si>
  <si>
    <t>חודש</t>
  </si>
  <si>
    <t>ינואר</t>
  </si>
  <si>
    <t>פברואר</t>
  </si>
  <si>
    <t>מרץ</t>
  </si>
  <si>
    <t>אפריל</t>
  </si>
  <si>
    <t>מאי</t>
  </si>
  <si>
    <t>יוני</t>
  </si>
  <si>
    <t>יולי</t>
  </si>
  <si>
    <t>אוגוסט</t>
  </si>
  <si>
    <t>ספטמבר</t>
  </si>
  <si>
    <t>אוקטובר</t>
  </si>
  <si>
    <t>נובמבר</t>
  </si>
  <si>
    <t>דצמבר</t>
  </si>
  <si>
    <t>הכנסות</t>
  </si>
  <si>
    <t>הוצאות</t>
  </si>
  <si>
    <t>שיעור חיסכון</t>
  </si>
  <si>
    <t>מצטבר מתחילת השנה</t>
  </si>
  <si>
    <t>הכנסות מצטבר</t>
  </si>
  <si>
    <t>הוצאות מצטבר</t>
  </si>
  <si>
    <t>נשאר מצטבר (הכנסות פחות הוצאות)</t>
  </si>
  <si>
    <t>המגמה לאורך השנה</t>
  </si>
  <si>
    <t>לאן הולך הכסף ומאיפה הוא מגיע</t>
  </si>
  <si>
    <t>פירוט הקטגוריות המובילות</t>
  </si>
  <si>
    <t>קטגוריות הוצאות</t>
  </si>
  <si>
    <t>סכום שנתי</t>
  </si>
  <si>
    <t>% מהסך</t>
  </si>
  <si>
    <t>קטגוריות הכנסות</t>
  </si>
  <si>
    <t>תקציב מול ביצוע (ממוצע חודשי)</t>
  </si>
  <si>
    <t>קבוצה</t>
  </si>
  <si>
    <t>תקציב / יעד</t>
  </si>
  <si>
    <t>ממוצע בפועל</t>
  </si>
  <si>
    <t>ניצול</t>
  </si>
  <si>
    <t>מצב</t>
  </si>
  <si>
    <t>הוצאות קבועות</t>
  </si>
  <si>
    <t>הוצאות משתנות</t>
  </si>
  <si>
    <t>הלוואות וחובות</t>
  </si>
  <si>
    <t>הוכן על ידי ספיר קלרמן קומרוב – סוכנת ביטוח ופנסיה, כלכלנית וליווי כלכלי למשפחות</t>
  </si>
  <si>
    <t>הדוח הוא כלי עזר אישי לניהול תקציב ואינו מהווה ייעוץ פיננסי, השקעות, ביטוח או פנסיה. הנתונים והחישובים מבוססים על מה שהמשתמש מזין, וכל השימוש בקובץ ובתוצאותיו הוא על אחריות המשתמש בלבד.</t>
  </si>
  <si>
    <t>הכנסות והוצאות חודשיות</t>
  </si>
  <si>
    <t>מלאו סכום לכל קטגוריה בכל חודש – התאים הכחולים בלבד. אפשר לשנות שמות קטגוריות. הדשבורד וההשוואה מתעדכנים לבד.</t>
  </si>
  <si>
    <t>שם הלקוח/ה</t>
  </si>
  <si>
    <t>שנה</t>
  </si>
  <si>
    <t>טיפ: אם אין הוצאה בקטגוריה – משאירים ריק. קטגוריה חדשה? כותבים שם בשורה ריקה.</t>
  </si>
  <si>
    <t>קטגוריה</t>
  </si>
  <si>
    <t>סה״כ שנתי</t>
  </si>
  <si>
    <t>ממוצע חודשי</t>
  </si>
  <si>
    <t>תקציב / יעד חודשי</t>
  </si>
  <si>
    <t>משכורת (ראשי)</t>
  </si>
  <si>
    <t>משכורת (בן/בת זוג)</t>
  </si>
  <si>
    <t>הכנסה מעסק / עבודה צדדית</t>
  </si>
  <si>
    <t>קצבאות</t>
  </si>
  <si>
    <t>הכנסה משכירות</t>
  </si>
  <si>
    <t>ריבית והשקעות</t>
  </si>
  <si>
    <t>אחר / החזרי מס</t>
  </si>
  <si>
    <t>דיור – שכירות / משכנתא</t>
  </si>
  <si>
    <t>ארנונה וועד בית</t>
  </si>
  <si>
    <t>חשמל, מים וגז</t>
  </si>
  <si>
    <t>תקשורת ואינטרנט</t>
  </si>
  <si>
    <t>ביטוחים</t>
  </si>
  <si>
    <t>גן, צהרון וחוגים</t>
  </si>
  <si>
    <t>מנויים ושירותים דיגיטליים</t>
  </si>
  <si>
    <t>סה״כ הוצאות קבועות</t>
  </si>
  <si>
    <t>סופר ומזון</t>
  </si>
  <si>
    <t>תחבורה ודלק</t>
  </si>
  <si>
    <t>בריאות</t>
  </si>
  <si>
    <t>מסעדות וקפה</t>
  </si>
  <si>
    <t>ביגוד והנעלה</t>
  </si>
  <si>
    <t>בילויים ופנאי</t>
  </si>
  <si>
    <t>חופשות ונסיעות</t>
  </si>
  <si>
    <t>בית ותחזוקה</t>
  </si>
  <si>
    <t>טיפוח ויופי</t>
  </si>
  <si>
    <t>מתנות ותרומות</t>
  </si>
  <si>
    <t>אחר / לא צפוי</t>
  </si>
  <si>
    <t>סה״כ הוצאות משתנות</t>
  </si>
  <si>
    <t>הלוואה בנקאית</t>
  </si>
  <si>
    <t>החזר תשלומים / כרטיס אשראי</t>
  </si>
  <si>
    <t>סה״כ הלוואות וחובות</t>
  </si>
  <si>
    <t>קרן חירום</t>
  </si>
  <si>
    <t>חיסכון לילדים</t>
  </si>
  <si>
    <t>קופת גמל</t>
  </si>
  <si>
    <t>השקעות בשוק ההון</t>
  </si>
  <si>
    <t>סה״כ חיסכון והשקעות</t>
  </si>
  <si>
    <t>סיכום</t>
  </si>
  <si>
    <t>סה״כ הוצאות (קבועות + משתנות + הלוואות)</t>
  </si>
  <si>
    <t>נשאר אחרי הוצאות</t>
  </si>
  <si>
    <t>יתרה פנויה (אחרי חיסכון)</t>
  </si>
  <si>
    <t>שיעור חיסכון מההכנסה</t>
  </si>
  <si>
    <t>השוואת חודשים</t>
  </si>
  <si>
    <t>בחרו שני חודשים – הטבלאות והגרף יתעדכנו מיד</t>
  </si>
  <si>
    <t>חודש בסיס</t>
  </si>
  <si>
    <t>חודש להשוואה</t>
  </si>
  <si>
    <t>סיכום ההשוואה</t>
  </si>
  <si>
    <t>מדד</t>
  </si>
  <si>
    <t>הפרש ₪</t>
  </si>
  <si>
    <t>שינוי %</t>
  </si>
  <si>
    <t>בקטגוריות ההוצאה – מה השתנה הכי הרבה?</t>
  </si>
  <si>
    <t>עלו הכי הרבה</t>
  </si>
  <si>
    <t>ירדו הכי הרבה</t>
  </si>
  <si>
    <t>מגמה: חודש מול החודש הקודם</t>
  </si>
  <si>
    <t>שינוי בהכנסות מהחודש הקודם</t>
  </si>
  <si>
    <t>שינוי בהוצאות מהחודש הקודם</t>
  </si>
  <si>
    <t>אזור חישוב – אין לערוך</t>
  </si>
  <si>
    <t>IdxA</t>
  </si>
  <si>
    <t>IdxB</t>
  </si>
  <si>
    <t>ActiveM</t>
  </si>
  <si>
    <t>LastIdx</t>
  </si>
  <si>
    <t>חיסכון</t>
  </si>
  <si>
    <t>נשאר</t>
  </si>
  <si>
    <t>פעיל</t>
  </si>
  <si>
    <t>נטו מצטבר</t>
  </si>
  <si>
    <t>האם עמדתי ביעדים? תקציב מול ביצוע</t>
  </si>
  <si>
    <t>רוצים שנעבור יחד על המספרים ונמצא איפה אפשר לחסוך ולהרוויח יותר? שלחו לי הודעה  ·  ספיר קלרמן קומרוב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</si>
</sst>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quot;–&quot;"/>
    <numFmt numFmtId="165" formatCode="0%;\-0%;&quot;–&quot;"/>
    <numFmt numFmtId="166" formatCode="#,##0\ &quot;₪&quot;;\-#,##0\ &quot;₪&quot;;0\ &quot;₪&quot;"/>
    <numFmt numFmtId="167" formatCode="\+0%;\-0%;0%"/>
    <numFmt numFmtId="168" formatCode="\+0.0%;\-0.0%;&quot;–&quot;"/>
  </numFmts>
  <fonts count="30" x14ac:knownFonts="1">
    <font>
      <sz val="11"/>
      <color theme="1"/>
      <name val="Arial"/>
      <family val="2"/>
      <scheme val="minor"/>
    </font>
    <font>
      <b/>
      <sz val="22"/>
      <color rgb="FF013C68"/>
      <name val="Arial"/>
    </font>
    <font>
      <sz val="10"/>
      <color rgb="FF6B7B8C"/>
      <name val="Arial"/>
    </font>
    <font>
      <b/>
      <sz val="10"/>
      <color rgb="FF013C68"/>
      <name val="Arial"/>
    </font>
    <font>
      <sz val="10"/>
      <color rgb="FF1565C0"/>
      <name val="Arial"/>
    </font>
    <font>
      <i/>
      <sz val="9"/>
      <color rgb="FF6B7B8C"/>
      <name val="Arial"/>
    </font>
    <font>
      <b/>
      <sz val="10"/>
      <color rgb="FFFFFFFF"/>
      <name val="Arial"/>
    </font>
    <font>
      <b/>
      <sz val="11"/>
      <color rgb="FF3E9B7F"/>
      <name val="Arial"/>
    </font>
    <font>
      <b/>
      <sz val="10"/>
      <color rgb="FF263238"/>
      <name val="Arial"/>
    </font>
    <font>
      <sz val="10"/>
      <color rgb="FF263238"/>
      <name val="Arial"/>
    </font>
    <font>
      <b/>
      <sz val="11"/>
      <color rgb="FF013C68"/>
      <name val="Arial"/>
    </font>
    <font>
      <b/>
      <sz val="9"/>
      <color rgb="FF3E9B7F"/>
      <name val="Arial"/>
    </font>
    <font>
      <b/>
      <sz val="11"/>
      <color rgb="FF9A6A12"/>
      <name val="Arial"/>
    </font>
    <font>
      <b/>
      <sz val="11"/>
      <color rgb="FFB0505B"/>
      <name val="Arial"/>
    </font>
    <font>
      <b/>
      <sz val="11"/>
      <color rgb="FF3E7CB1"/>
      <name val="Arial"/>
    </font>
    <font>
      <b/>
      <sz val="9"/>
      <color rgb="FF013C68"/>
      <name val="Arial"/>
    </font>
    <font>
      <i/>
      <sz val="8"/>
      <color rgb="FF6B7B8C"/>
      <name val="Arial"/>
    </font>
    <font>
      <sz val="11"/>
      <color rgb="FF6B7B8C"/>
      <name val="Arial"/>
    </font>
    <font>
      <b/>
      <sz val="10"/>
      <color rgb="FF3E9B7F"/>
      <name val="Arial"/>
    </font>
    <font>
      <b/>
      <sz val="22"/>
      <color rgb="FF3E9B7F"/>
      <name val="Arial"/>
    </font>
    <font>
      <sz val="9"/>
      <color rgb="FF6B7B8C"/>
      <name val="Arial"/>
    </font>
    <font>
      <b/>
      <sz val="10"/>
      <color rgb="FFB0505B"/>
      <name val="Arial"/>
    </font>
    <font>
      <b/>
      <sz val="22"/>
      <color rgb="FFB0505B"/>
      <name val="Arial"/>
    </font>
    <font>
      <b/>
      <sz val="10"/>
      <color rgb="FF3E7CB1"/>
      <name val="Arial"/>
    </font>
    <font>
      <b/>
      <sz val="22"/>
      <color rgb="FF3E7CB1"/>
      <name val="Arial"/>
    </font>
    <font>
      <b/>
      <sz val="10"/>
      <color rgb="FF9A6A12"/>
      <name val="Arial"/>
    </font>
    <font>
      <b/>
      <sz val="22"/>
      <color rgb="FF9A6A12"/>
      <name val="Arial"/>
    </font>
    <font>
      <b/>
      <sz val="12"/>
      <color rgb="FF013C68"/>
      <name val="Arial"/>
    </font>
    <font>
      <b/>
      <sz val="10"/>
      <color rgb="FF6B7B8C"/>
      <name val="Arial"/>
    </font>
    <font>
      <b/>
      <sz val="11"/>
      <color rgb="FF013C68"/>
      <name val="Arial"/>
      <family val="2"/>
      <scheme val="minor"/>
    </font>
  </fonts>
  <fills count="24">
    <fill>
      <patternFill patternType="none"/>
    </fill>
    <fill>
      <patternFill patternType="gray125"/>
    </fill>
    <fill>
      <patternFill patternType="solid">
        <fgColor rgb="FFE8F0F8"/>
        <bgColor rgb="FFE8F0F8"/>
      </patternFill>
    </fill>
    <fill>
      <patternFill patternType="solid">
        <fgColor rgb="FFF7FAFD"/>
        <bgColor rgb="FFF7FAFD"/>
      </patternFill>
    </fill>
    <fill>
      <patternFill patternType="solid">
        <fgColor rgb="FFD9E7F3"/>
        <bgColor rgb="FFD9E7F3"/>
      </patternFill>
    </fill>
    <fill>
      <patternFill patternType="solid">
        <fgColor rgb="FFF6D5D8"/>
        <bgColor rgb="FFF6D5D8"/>
      </patternFill>
    </fill>
    <fill>
      <patternFill patternType="solid">
        <fgColor rgb="FFFAE0CF"/>
        <bgColor rgb="FFFAE0CF"/>
      </patternFill>
    </fill>
    <fill>
      <patternFill patternType="solid">
        <fgColor rgb="FFFCEFC6"/>
        <bgColor rgb="FFFCEFC6"/>
      </patternFill>
    </fill>
    <fill>
      <patternFill patternType="solid">
        <fgColor rgb="FFE3F0CC"/>
        <bgColor rgb="FFE3F0CC"/>
      </patternFill>
    </fill>
    <fill>
      <patternFill patternType="solid">
        <fgColor rgb="FFCDEADB"/>
        <bgColor rgb="FFCDEADB"/>
      </patternFill>
    </fill>
    <fill>
      <patternFill patternType="solid">
        <fgColor rgb="FFCBE9EE"/>
        <bgColor rgb="FFCBE9EE"/>
      </patternFill>
    </fill>
    <fill>
      <patternFill patternType="solid">
        <fgColor rgb="FFD2E5F6"/>
        <bgColor rgb="FFD2E5F6"/>
      </patternFill>
    </fill>
    <fill>
      <patternFill patternType="solid">
        <fgColor rgb="FFD9DAF4"/>
        <bgColor rgb="FFD9DAF4"/>
      </patternFill>
    </fill>
    <fill>
      <patternFill patternType="solid">
        <fgColor rgb="FFE5D8F1"/>
        <bgColor rgb="FFE5D8F1"/>
      </patternFill>
    </fill>
    <fill>
      <patternFill patternType="solid">
        <fgColor rgb="FFF2D5E9"/>
        <bgColor rgb="FFF2D5E9"/>
      </patternFill>
    </fill>
    <fill>
      <patternFill patternType="solid">
        <fgColor rgb="FFF8D6D6"/>
        <bgColor rgb="FFF8D6D6"/>
      </patternFill>
    </fill>
    <fill>
      <patternFill patternType="solid">
        <fgColor rgb="FFE4E7EA"/>
        <bgColor rgb="FFE4E7EA"/>
      </patternFill>
    </fill>
    <fill>
      <patternFill patternType="solid">
        <fgColor rgb="FF013C68"/>
        <bgColor rgb="FF013C68"/>
      </patternFill>
    </fill>
    <fill>
      <patternFill patternType="solid">
        <fgColor rgb="FFE5F4EF"/>
        <bgColor rgb="FFE5F4EF"/>
      </patternFill>
    </fill>
    <fill>
      <patternFill patternType="solid">
        <fgColor rgb="FFF4F8FC"/>
        <bgColor rgb="FFF4F8FC"/>
      </patternFill>
    </fill>
    <fill>
      <patternFill patternType="solid">
        <fgColor rgb="FFFDF3DF"/>
        <bgColor rgb="FFFDF3DF"/>
      </patternFill>
    </fill>
    <fill>
      <patternFill patternType="solid">
        <fgColor rgb="FFFBECEE"/>
        <bgColor rgb="FFFBECEE"/>
      </patternFill>
    </fill>
    <fill>
      <patternFill patternType="solid">
        <fgColor rgb="FFE2F1F6"/>
        <bgColor rgb="FFE2F1F6"/>
      </patternFill>
    </fill>
    <fill>
      <patternFill patternType="solid">
        <fgColor rgb="FFE8F0F8"/>
        <bgColor indexed="64"/>
      </patternFill>
    </fill>
  </fills>
  <borders count="10">
    <border>
      <left/>
      <right/>
      <top/>
      <bottom/>
      <diagonal/>
    </border>
    <border>
      <left style="thin">
        <color rgb="FFD5E1EC"/>
      </left>
      <right style="thin">
        <color rgb="FFD5E1EC"/>
      </right>
      <top style="thin">
        <color rgb="FFD5E1EC"/>
      </top>
      <bottom style="thin">
        <color rgb="FFD5E1EC"/>
      </bottom>
      <diagonal/>
    </border>
    <border>
      <left/>
      <right/>
      <top/>
      <bottom style="thin">
        <color rgb="FF013C68"/>
      </bottom>
      <diagonal/>
    </border>
    <border>
      <left/>
      <right/>
      <top/>
      <bottom style="thin">
        <color rgb="FFE7EEF5"/>
      </bottom>
      <diagonal/>
    </border>
    <border>
      <left/>
      <right/>
      <top style="thin">
        <color rgb="FF013C68"/>
      </top>
      <bottom/>
      <diagonal/>
    </border>
    <border>
      <left/>
      <right/>
      <top/>
      <bottom style="medium">
        <color rgb="FF70A4CB"/>
      </bottom>
      <diagonal/>
    </border>
    <border>
      <left/>
      <right/>
      <top/>
      <bottom style="medium">
        <color rgb="FF70A4CB"/>
      </bottom>
      <diagonal/>
    </border>
    <border>
      <left/>
      <right/>
      <top/>
      <bottom style="thin">
        <color rgb="FF013C68"/>
      </bottom>
      <diagonal/>
    </border>
    <border>
      <left/>
      <right/>
      <top/>
      <bottom style="thin">
        <color rgb="FFE7EEF5"/>
      </bottom>
      <diagonal/>
    </border>
    <border>
      <left/>
      <right/>
      <top style="thin">
        <color rgb="FF013C68"/>
      </top>
      <bottom/>
      <diagonal/>
    </border>
  </borders>
  <cellStyleXfs count="1">
    <xf numFmtId="0" fontId="0" fillId="0" borderId="0"/>
  </cellStyleXfs>
  <cellXfs count="92">
    <xf numFmtId="0" fontId="0" fillId="0" borderId="0" xfId="0"/>
    <xf numFmtId="0" fontId="3" fillId="4" borderId="2" xfId="0" applyFont="1" applyFill="1" applyBorder="1" applyAlignment="1">
      <alignment horizontal="right" vertical="center" indent="1" readingOrder="2"/>
    </xf>
    <xf numFmtId="0" fontId="3" fillId="5" borderId="2" xfId="0" applyFont="1" applyFill="1" applyBorder="1" applyAlignment="1">
      <alignment horizontal="center" vertical="center" readingOrder="2"/>
    </xf>
    <xf numFmtId="0" fontId="3" fillId="6" borderId="2" xfId="0" applyFont="1" applyFill="1" applyBorder="1" applyAlignment="1">
      <alignment horizontal="center" vertical="center" readingOrder="2"/>
    </xf>
    <xf numFmtId="0" fontId="3" fillId="7" borderId="2" xfId="0" applyFont="1" applyFill="1" applyBorder="1" applyAlignment="1">
      <alignment horizontal="center" vertical="center" readingOrder="2"/>
    </xf>
    <xf numFmtId="0" fontId="3" fillId="8" borderId="2" xfId="0" applyFont="1" applyFill="1" applyBorder="1" applyAlignment="1">
      <alignment horizontal="center" vertical="center" readingOrder="2"/>
    </xf>
    <xf numFmtId="0" fontId="3" fillId="9" borderId="2" xfId="0" applyFont="1" applyFill="1" applyBorder="1" applyAlignment="1">
      <alignment horizontal="center" vertical="center" readingOrder="2"/>
    </xf>
    <xf numFmtId="0" fontId="3" fillId="10" borderId="2" xfId="0" applyFont="1" applyFill="1" applyBorder="1" applyAlignment="1">
      <alignment horizontal="center" vertical="center" readingOrder="2"/>
    </xf>
    <xf numFmtId="0" fontId="3" fillId="11" borderId="2" xfId="0" applyFont="1" applyFill="1" applyBorder="1" applyAlignment="1">
      <alignment horizontal="center" vertical="center" readingOrder="2"/>
    </xf>
    <xf numFmtId="0" fontId="3" fillId="12" borderId="2" xfId="0" applyFont="1" applyFill="1" applyBorder="1" applyAlignment="1">
      <alignment horizontal="center" vertical="center" readingOrder="2"/>
    </xf>
    <xf numFmtId="0" fontId="3" fillId="13" borderId="2" xfId="0" applyFont="1" applyFill="1" applyBorder="1" applyAlignment="1">
      <alignment horizontal="center" vertical="center" readingOrder="2"/>
    </xf>
    <xf numFmtId="0" fontId="3" fillId="14" borderId="2" xfId="0" applyFont="1" applyFill="1" applyBorder="1" applyAlignment="1">
      <alignment horizontal="center" vertical="center" readingOrder="2"/>
    </xf>
    <xf numFmtId="0" fontId="3" fillId="15" borderId="2" xfId="0" applyFont="1" applyFill="1" applyBorder="1" applyAlignment="1">
      <alignment horizontal="center" vertical="center" readingOrder="2"/>
    </xf>
    <xf numFmtId="0" fontId="3" fillId="16" borderId="2" xfId="0" applyFont="1" applyFill="1" applyBorder="1" applyAlignment="1">
      <alignment horizontal="center" vertical="center" readingOrder="2"/>
    </xf>
    <xf numFmtId="0" fontId="18" fillId="0" borderId="3" xfId="0" applyFont="1" applyBorder="1" applyAlignment="1">
      <alignment horizontal="right" vertical="center" indent="1" readingOrder="2"/>
    </xf>
    <xf numFmtId="164" fontId="9" fillId="0" borderId="3" xfId="0" applyNumberFormat="1" applyFont="1" applyBorder="1" applyAlignment="1">
      <alignment horizontal="center" vertical="center" readingOrder="2"/>
    </xf>
    <xf numFmtId="0" fontId="21" fillId="0" borderId="3" xfId="0" applyFont="1" applyBorder="1" applyAlignment="1">
      <alignment horizontal="right" vertical="center" indent="1" readingOrder="2"/>
    </xf>
    <xf numFmtId="0" fontId="23" fillId="0" borderId="3" xfId="0" applyFont="1" applyBorder="1" applyAlignment="1">
      <alignment horizontal="right" vertical="center" indent="1" readingOrder="2"/>
    </xf>
    <xf numFmtId="0" fontId="25" fillId="0" borderId="3" xfId="0" applyFont="1" applyBorder="1" applyAlignment="1">
      <alignment horizontal="right" vertical="center" indent="1" readingOrder="2"/>
    </xf>
    <xf numFmtId="0" fontId="28" fillId="0" borderId="3" xfId="0" applyFont="1" applyBorder="1" applyAlignment="1">
      <alignment horizontal="right" vertical="center" indent="1" readingOrder="2"/>
    </xf>
    <xf numFmtId="165" fontId="9" fillId="0" borderId="3" xfId="0" applyNumberFormat="1" applyFont="1" applyBorder="1" applyAlignment="1">
      <alignment horizontal="center" vertical="center" readingOrder="2"/>
    </xf>
    <xf numFmtId="0" fontId="3" fillId="0" borderId="3" xfId="0" applyFont="1" applyBorder="1" applyAlignment="1">
      <alignment horizontal="right" vertical="center" wrapText="1" indent="1" readingOrder="2"/>
    </xf>
    <xf numFmtId="0" fontId="15" fillId="0" borderId="3" xfId="0" applyFont="1" applyBorder="1" applyAlignment="1">
      <alignment horizontal="right" vertical="center" wrapText="1" indent="1" readingOrder="2"/>
    </xf>
    <xf numFmtId="164" fontId="8" fillId="0" borderId="3" xfId="0" applyNumberFormat="1" applyFont="1" applyBorder="1" applyAlignment="1">
      <alignment horizontal="center" vertical="center" readingOrder="2"/>
    </xf>
    <xf numFmtId="0" fontId="3" fillId="4" borderId="2" xfId="0" applyFont="1" applyFill="1" applyBorder="1" applyAlignment="1">
      <alignment horizontal="center" vertical="center" wrapText="1" readingOrder="2"/>
    </xf>
    <xf numFmtId="0" fontId="9" fillId="0" borderId="3" xfId="0" applyFont="1" applyBorder="1" applyAlignment="1">
      <alignment horizontal="right" vertical="center" indent="1" readingOrder="2"/>
    </xf>
    <xf numFmtId="0" fontId="3" fillId="19" borderId="4" xfId="0" applyFont="1" applyFill="1" applyBorder="1" applyAlignment="1">
      <alignment horizontal="right" vertical="center" indent="1" readingOrder="2"/>
    </xf>
    <xf numFmtId="164" fontId="3" fillId="19" borderId="4" xfId="0" applyNumberFormat="1" applyFont="1" applyFill="1" applyBorder="1" applyAlignment="1">
      <alignment horizontal="center" vertical="center" readingOrder="2"/>
    </xf>
    <xf numFmtId="0" fontId="0" fillId="19" borderId="4" xfId="0" applyFill="1" applyBorder="1"/>
    <xf numFmtId="0" fontId="3" fillId="4" borderId="2" xfId="0" applyFont="1" applyFill="1" applyBorder="1" applyAlignment="1">
      <alignment horizontal="center" vertical="center" readingOrder="2"/>
    </xf>
    <xf numFmtId="0" fontId="3" fillId="0" borderId="3" xfId="0" applyFont="1" applyBorder="1" applyAlignment="1">
      <alignment horizontal="right" vertical="center" indent="1" readingOrder="2"/>
    </xf>
    <xf numFmtId="0" fontId="3" fillId="0" borderId="0" xfId="0" applyFont="1" applyAlignment="1">
      <alignment horizontal="right" vertical="center" indent="1" readingOrder="2"/>
    </xf>
    <xf numFmtId="0" fontId="4" fillId="3" borderId="1" xfId="0" applyFont="1" applyFill="1" applyBorder="1" applyAlignment="1" applyProtection="1">
      <alignment horizontal="right" vertical="center" indent="1" readingOrder="2"/>
      <protection locked="0"/>
    </xf>
    <xf numFmtId="0" fontId="3" fillId="0" borderId="0" xfId="0" applyFont="1" applyAlignment="1">
      <alignment horizontal="center" vertical="center" readingOrder="2"/>
    </xf>
    <xf numFmtId="1" fontId="4" fillId="3" borderId="1" xfId="0" applyNumberFormat="1" applyFont="1" applyFill="1" applyBorder="1" applyAlignment="1" applyProtection="1">
      <alignment horizontal="center" vertical="center" readingOrder="2"/>
      <protection locked="0"/>
    </xf>
    <xf numFmtId="0" fontId="5" fillId="0" borderId="0" xfId="0" applyFont="1" applyAlignment="1">
      <alignment horizontal="right" vertical="center" readingOrder="2"/>
    </xf>
    <xf numFmtId="0" fontId="6" fillId="17" borderId="0" xfId="0" applyFont="1" applyFill="1" applyAlignment="1">
      <alignment horizontal="center" vertical="center" wrapText="1" readingOrder="2"/>
    </xf>
    <xf numFmtId="164" fontId="4" fillId="3" borderId="1" xfId="0" applyNumberFormat="1" applyFont="1" applyFill="1" applyBorder="1" applyAlignment="1" applyProtection="1">
      <alignment horizontal="center" vertical="center" readingOrder="2"/>
      <protection locked="0"/>
    </xf>
    <xf numFmtId="0" fontId="0" fillId="0" borderId="3" xfId="0" applyBorder="1"/>
    <xf numFmtId="0" fontId="3" fillId="19" borderId="4" xfId="0" applyFont="1" applyFill="1" applyBorder="1" applyAlignment="1">
      <alignment horizontal="center" vertical="center" readingOrder="2"/>
    </xf>
    <xf numFmtId="0" fontId="11" fillId="0" borderId="3" xfId="0" applyFont="1" applyBorder="1" applyAlignment="1">
      <alignment horizontal="center" vertical="center" readingOrder="2"/>
    </xf>
    <xf numFmtId="164" fontId="3" fillId="0" borderId="3" xfId="0" applyNumberFormat="1" applyFont="1" applyBorder="1" applyAlignment="1">
      <alignment horizontal="center" vertical="center" readingOrder="2"/>
    </xf>
    <xf numFmtId="165" fontId="3" fillId="0" borderId="3" xfId="0" applyNumberFormat="1" applyFont="1" applyBorder="1" applyAlignment="1">
      <alignment horizontal="center" vertical="center" readingOrder="2"/>
    </xf>
    <xf numFmtId="167" fontId="8" fillId="0" borderId="3" xfId="0" applyNumberFormat="1" applyFont="1" applyBorder="1" applyAlignment="1">
      <alignment horizontal="center" vertical="center" readingOrder="2"/>
    </xf>
    <xf numFmtId="168" fontId="8" fillId="0" borderId="3" xfId="0" applyNumberFormat="1" applyFont="1" applyBorder="1" applyAlignment="1">
      <alignment horizontal="center" vertical="center" readingOrder="2"/>
    </xf>
    <xf numFmtId="0" fontId="3" fillId="4" borderId="2" xfId="0" applyFont="1" applyFill="1" applyBorder="1" applyAlignment="1">
      <alignment horizontal="right" vertical="center" indent="1" readingOrder="2"/>
    </xf>
    <xf numFmtId="0" fontId="0" fillId="0" borderId="7" xfId="0" applyBorder="1"/>
    <xf numFmtId="0" fontId="27" fillId="0" borderId="5" xfId="0" applyFont="1" applyBorder="1" applyAlignment="1">
      <alignment horizontal="right" vertical="center" readingOrder="2"/>
    </xf>
    <xf numFmtId="0" fontId="0" fillId="0" borderId="6" xfId="0" applyBorder="1"/>
    <xf numFmtId="0" fontId="9" fillId="0" borderId="3" xfId="0" applyFont="1" applyBorder="1" applyAlignment="1">
      <alignment horizontal="right" vertical="center" indent="1" readingOrder="2"/>
    </xf>
    <xf numFmtId="0" fontId="0" fillId="0" borderId="8" xfId="0" applyBorder="1"/>
    <xf numFmtId="166" fontId="19" fillId="18" borderId="0" xfId="0" applyNumberFormat="1" applyFont="1" applyFill="1" applyAlignment="1">
      <alignment horizontal="center" vertical="center" readingOrder="2"/>
    </xf>
    <xf numFmtId="0" fontId="0" fillId="0" borderId="0" xfId="0"/>
    <xf numFmtId="0" fontId="29" fillId="23" borderId="0" xfId="0" applyFont="1" applyFill="1" applyAlignment="1">
      <alignment horizontal="center" vertical="center"/>
    </xf>
    <xf numFmtId="165" fontId="9" fillId="0" borderId="3" xfId="0" applyNumberFormat="1" applyFont="1" applyBorder="1" applyAlignment="1">
      <alignment horizontal="center" vertical="center" readingOrder="2"/>
    </xf>
    <xf numFmtId="0" fontId="10" fillId="2" borderId="0" xfId="0" applyFont="1" applyFill="1" applyAlignment="1">
      <alignment horizontal="center" vertical="center" wrapText="1" readingOrder="2"/>
    </xf>
    <xf numFmtId="0" fontId="18" fillId="0" borderId="3" xfId="0" applyFont="1" applyBorder="1" applyAlignment="1">
      <alignment horizontal="center" vertical="center" readingOrder="2"/>
    </xf>
    <xf numFmtId="0" fontId="3" fillId="19" borderId="4" xfId="0" applyFont="1" applyFill="1" applyBorder="1" applyAlignment="1">
      <alignment horizontal="right" vertical="center" indent="1" readingOrder="2"/>
    </xf>
    <xf numFmtId="0" fontId="0" fillId="0" borderId="9" xfId="0" applyBorder="1"/>
    <xf numFmtId="0" fontId="3" fillId="0" borderId="3" xfId="0" applyFont="1" applyBorder="1" applyAlignment="1">
      <alignment horizontal="right" vertical="center" indent="1" readingOrder="2"/>
    </xf>
    <xf numFmtId="0" fontId="3" fillId="4" borderId="2" xfId="0" applyFont="1" applyFill="1" applyBorder="1" applyAlignment="1">
      <alignment horizontal="center" vertical="center" readingOrder="2"/>
    </xf>
    <xf numFmtId="164" fontId="9" fillId="0" borderId="3" xfId="0" applyNumberFormat="1" applyFont="1" applyBorder="1" applyAlignment="1">
      <alignment horizontal="center" vertical="center" readingOrder="2"/>
    </xf>
    <xf numFmtId="0" fontId="18" fillId="18" borderId="0" xfId="0" applyFont="1" applyFill="1" applyAlignment="1">
      <alignment horizontal="center" vertical="center" readingOrder="2"/>
    </xf>
    <xf numFmtId="0" fontId="23" fillId="22" borderId="0" xfId="0" applyFont="1" applyFill="1" applyAlignment="1">
      <alignment horizontal="center" vertical="center" readingOrder="2"/>
    </xf>
    <xf numFmtId="0" fontId="21" fillId="21" borderId="0" xfId="0" applyFont="1" applyFill="1" applyAlignment="1">
      <alignment horizontal="center" vertical="center" readingOrder="2"/>
    </xf>
    <xf numFmtId="0" fontId="16" fillId="0" borderId="0" xfId="0" applyFont="1" applyAlignment="1">
      <alignment horizontal="center" vertical="center" wrapText="1" readingOrder="2"/>
    </xf>
    <xf numFmtId="0" fontId="20" fillId="20" borderId="0" xfId="0" applyFont="1" applyFill="1" applyAlignment="1">
      <alignment horizontal="center" vertical="center" readingOrder="2"/>
    </xf>
    <xf numFmtId="0" fontId="20" fillId="21" borderId="0" xfId="0" applyFont="1" applyFill="1" applyAlignment="1">
      <alignment horizontal="center" vertical="center" readingOrder="2"/>
    </xf>
    <xf numFmtId="0" fontId="25" fillId="20" borderId="0" xfId="0" applyFont="1" applyFill="1" applyAlignment="1">
      <alignment horizontal="center" vertical="center" readingOrder="2"/>
    </xf>
    <xf numFmtId="164" fontId="8" fillId="0" borderId="3" xfId="0" applyNumberFormat="1" applyFont="1" applyBorder="1" applyAlignment="1">
      <alignment horizontal="center" vertical="center" readingOrder="2"/>
    </xf>
    <xf numFmtId="166" fontId="24" fillId="22" borderId="0" xfId="0" applyNumberFormat="1" applyFont="1" applyFill="1" applyAlignment="1">
      <alignment horizontal="center" vertical="center" readingOrder="2"/>
    </xf>
    <xf numFmtId="0" fontId="15" fillId="0" borderId="0" xfId="0" applyFont="1" applyAlignment="1">
      <alignment horizontal="center" vertical="center" readingOrder="2"/>
    </xf>
    <xf numFmtId="0" fontId="20" fillId="22" borderId="0" xfId="0" applyFont="1" applyFill="1" applyAlignment="1">
      <alignment horizontal="center" vertical="center" readingOrder="2"/>
    </xf>
    <xf numFmtId="0" fontId="1" fillId="2" borderId="0" xfId="0" applyFont="1" applyFill="1" applyAlignment="1">
      <alignment horizontal="right" vertical="center" indent="2" readingOrder="2"/>
    </xf>
    <xf numFmtId="166" fontId="22" fillId="21" borderId="0" xfId="0" applyNumberFormat="1" applyFont="1" applyFill="1" applyAlignment="1">
      <alignment horizontal="center" vertical="center" readingOrder="2"/>
    </xf>
    <xf numFmtId="166" fontId="26" fillId="20" borderId="0" xfId="0" applyNumberFormat="1" applyFont="1" applyFill="1" applyAlignment="1">
      <alignment horizontal="center" vertical="center" readingOrder="2"/>
    </xf>
    <xf numFmtId="0" fontId="17" fillId="2" borderId="0" xfId="0" applyFont="1" applyFill="1" applyAlignment="1">
      <alignment horizontal="right" vertical="center" indent="2" readingOrder="2"/>
    </xf>
    <xf numFmtId="0" fontId="3" fillId="2" borderId="0" xfId="0" applyFont="1" applyFill="1" applyAlignment="1">
      <alignment horizontal="right" vertical="center" indent="1" readingOrder="2"/>
    </xf>
    <xf numFmtId="0" fontId="20" fillId="18" borderId="0" xfId="0" applyFont="1" applyFill="1" applyAlignment="1">
      <alignment horizontal="center" vertical="center" readingOrder="2"/>
    </xf>
    <xf numFmtId="0" fontId="12" fillId="20" borderId="0" xfId="0" applyFont="1" applyFill="1" applyAlignment="1">
      <alignment horizontal="right" vertical="center" indent="1" readingOrder="2"/>
    </xf>
    <xf numFmtId="0" fontId="13" fillId="21" borderId="0" xfId="0" applyFont="1" applyFill="1" applyAlignment="1">
      <alignment horizontal="right" vertical="center" indent="1" readingOrder="2"/>
    </xf>
    <xf numFmtId="0" fontId="2" fillId="2" borderId="0" xfId="0" applyFont="1" applyFill="1" applyAlignment="1">
      <alignment horizontal="right" vertical="center" indent="2" readingOrder="2"/>
    </xf>
    <xf numFmtId="0" fontId="7" fillId="18" borderId="0" xfId="0" applyFont="1" applyFill="1" applyAlignment="1">
      <alignment horizontal="right" vertical="center" indent="1" readingOrder="2"/>
    </xf>
    <xf numFmtId="0" fontId="10" fillId="4" borderId="0" xfId="0" applyFont="1" applyFill="1" applyAlignment="1">
      <alignment horizontal="right" vertical="center" indent="1" readingOrder="2"/>
    </xf>
    <xf numFmtId="0" fontId="14" fillId="22" borderId="0" xfId="0" applyFont="1" applyFill="1" applyAlignment="1">
      <alignment horizontal="right" vertical="center" indent="1" readingOrder="2"/>
    </xf>
    <xf numFmtId="0" fontId="4" fillId="3" borderId="1" xfId="0" applyFont="1" applyFill="1" applyBorder="1" applyAlignment="1" applyProtection="1">
      <alignment horizontal="right" vertical="center" indent="1" readingOrder="2"/>
      <protection locked="0"/>
    </xf>
    <xf numFmtId="0" fontId="10" fillId="2" borderId="0" xfId="0" applyFont="1" applyFill="1" applyAlignment="1">
      <alignment horizontal="right" vertical="center" indent="1" readingOrder="2"/>
    </xf>
    <xf numFmtId="0" fontId="4" fillId="3" borderId="1" xfId="0" applyFont="1" applyFill="1" applyBorder="1" applyAlignment="1" applyProtection="1">
      <alignment horizontal="center" vertical="center" readingOrder="2"/>
      <protection locked="0"/>
    </xf>
    <xf numFmtId="0" fontId="18" fillId="18" borderId="0" xfId="0" applyFont="1" applyFill="1" applyAlignment="1">
      <alignment horizontal="right" vertical="center" indent="1" readingOrder="2"/>
    </xf>
    <xf numFmtId="0" fontId="21" fillId="21" borderId="0" xfId="0" applyFont="1" applyFill="1" applyAlignment="1">
      <alignment horizontal="right" vertical="center" indent="1" readingOrder="2"/>
    </xf>
    <xf numFmtId="0" fontId="3" fillId="0" borderId="0" xfId="0" applyFont="1" applyAlignment="1">
      <alignment horizontal="center" vertical="center" readingOrder="2"/>
    </xf>
    <xf numFmtId="0" fontId="10" fillId="2" borderId="0" xfId="0" applyFont="1" applyFill="1" applyAlignment="1">
      <alignment horizontal="right" vertical="center" wrapText="1" indent="2" readingOrder="2"/>
    </xf>
  </cellXfs>
  <cellStyles count="1">
    <cellStyle name="Normal" xfId="0" builtinId="0"/>
  </cellStyles>
  <dxfs count="27">
    <dxf>
      <font>
        <b/>
        <color rgb="FF3E9B7F"/>
      </font>
    </dxf>
    <dxf>
      <font>
        <b/>
        <color rgb="FFD9737C"/>
      </font>
    </dxf>
    <dxf>
      <font>
        <b/>
        <color rgb="FFD9737C"/>
      </font>
    </dxf>
    <dxf>
      <font>
        <b/>
        <color rgb="FF3E9B7F"/>
      </font>
    </dxf>
    <dxf>
      <font>
        <b/>
        <color rgb="FF3E9B7F"/>
      </font>
    </dxf>
    <dxf>
      <font>
        <b/>
        <color rgb="FFD9737C"/>
      </font>
    </dxf>
    <dxf>
      <font>
        <b/>
        <color rgb="FF3E9B7F"/>
      </font>
    </dxf>
    <dxf>
      <font>
        <b/>
        <color rgb="FFD9737C"/>
      </font>
    </dxf>
    <dxf>
      <font>
        <b/>
        <color rgb="FFD9737C"/>
      </font>
    </dxf>
    <dxf>
      <font>
        <b/>
        <color rgb="FF3E9B7F"/>
      </font>
    </dxf>
    <dxf>
      <font>
        <b/>
        <color rgb="FFD9737C"/>
      </font>
    </dxf>
    <dxf>
      <font>
        <b/>
        <color rgb="FF3E9B7F"/>
      </font>
    </dxf>
    <dxf>
      <font>
        <b/>
        <color rgb="FFD9737C"/>
      </font>
    </dxf>
    <dxf>
      <font>
        <b/>
        <color rgb="FF3E9B7F"/>
      </font>
    </dxf>
    <dxf>
      <font>
        <b/>
        <color rgb="FFD9737C"/>
      </font>
    </dxf>
    <dxf>
      <font>
        <b/>
        <color rgb="FFD9737C"/>
      </font>
    </dxf>
    <dxf>
      <font>
        <b/>
        <color rgb="FFD9737C"/>
      </font>
    </dxf>
    <dxf>
      <font>
        <b/>
        <color rgb="FFD9737C"/>
      </font>
    </dxf>
    <dxf>
      <font>
        <b/>
        <color rgb="FFD9737C"/>
      </font>
    </dxf>
    <dxf>
      <font>
        <b/>
        <color rgb="FFD9737C"/>
      </font>
    </dxf>
    <dxf>
      <font>
        <b/>
        <color rgb="FFD9737C"/>
      </font>
    </dxf>
    <dxf>
      <font>
        <b/>
        <color rgb="FFD9737C"/>
      </font>
    </dxf>
    <dxf>
      <font>
        <b/>
        <color rgb="FFD9737C"/>
      </font>
    </dxf>
    <dxf>
      <font>
        <b/>
        <color rgb="FFD9737C"/>
      </font>
    </dxf>
    <dxf>
      <font>
        <b/>
        <color rgb="FF3E9B7F"/>
      </font>
    </dxf>
    <dxf>
      <font>
        <b/>
        <color rgb="FFD9737C"/>
      </font>
    </dxf>
    <dxf>
      <font>
        <b/>
        <color rgb="FF3E9B7F"/>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1"/>
  <c:style val="2"/>
  <c:chart>
    <c:title>
      <c:tx>
        <c:rich>
          <a:bodyPr/>
          <a:lstStyle/>
          <a:p>
            <a:pPr>
              <a:defRPr sz="1100" b="1">
                <a:solidFill>
                  <a:srgbClr val="013C68"/>
                </a:solidFill>
                <a:latin typeface="Arial"/>
              </a:defRPr>
            </a:pPr>
            <a:r>
              <a:rPr sz="1100" b="1">
                <a:solidFill>
                  <a:srgbClr val="013C68"/>
                </a:solidFill>
                <a:latin typeface="Arial"/>
              </a:rPr>
              <a:t>הכנסות מול הוצאות לפי חודש</a:t>
            </a:r>
          </a:p>
        </c:rich>
      </c:tx>
      <c:overlay val="0"/>
    </c:title>
    <c:autoTitleDeleted val="0"/>
    <c:plotArea>
      <c:layout/>
      <c:barChart>
        <c:barDir val="col"/>
        <c:grouping val="clustered"/>
        <c:varyColors val="1"/>
        <c:ser>
          <c:idx val="0"/>
          <c:order val="0"/>
          <c:tx>
            <c:strRef>
              <c:f>דשבורד!$B$13</c:f>
              <c:strCache>
                <c:ptCount val="1"/>
                <c:pt idx="0">
                  <c:v>הכנסות</c:v>
                </c:pt>
              </c:strCache>
            </c:strRef>
          </c:tx>
          <c:spPr>
            <a:solidFill>
              <a:srgbClr val="3E9B7F"/>
            </a:solidFill>
            <a:ln>
              <a:solidFill>
                <a:srgbClr val="3E9B7F"/>
              </a:solidFill>
              <a:prstDash val="solid"/>
            </a:ln>
          </c:spPr>
          <c:invertIfNegative val="0"/>
          <c:cat>
            <c:strRef>
              <c:f>דשבורד!$C$12:$N$12</c:f>
              <c:strCache>
                <c:ptCount val="12"/>
                <c:pt idx="0">
                  <c:v>ינואר</c:v>
                </c:pt>
                <c:pt idx="1">
                  <c:v>פברואר</c:v>
                </c:pt>
                <c:pt idx="2">
                  <c:v>מרץ</c:v>
                </c:pt>
                <c:pt idx="3">
                  <c:v>אפריל</c:v>
                </c:pt>
                <c:pt idx="4">
                  <c:v>מאי</c:v>
                </c:pt>
                <c:pt idx="5">
                  <c:v>יוני</c:v>
                </c:pt>
                <c:pt idx="6">
                  <c:v>יולי</c:v>
                </c:pt>
                <c:pt idx="7">
                  <c:v>אוגוסט</c:v>
                </c:pt>
                <c:pt idx="8">
                  <c:v>ספטמבר</c:v>
                </c:pt>
                <c:pt idx="9">
                  <c:v>אוקטובר</c:v>
                </c:pt>
                <c:pt idx="10">
                  <c:v>נובמבר</c:v>
                </c:pt>
                <c:pt idx="11">
                  <c:v>דצמבר</c:v>
                </c:pt>
              </c:strCache>
            </c:strRef>
          </c:cat>
          <c:val>
            <c:numRef>
              <c:f>דשבורד!$C$13:$N$13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1877-41C2-818A-22310652F805}"/>
            </c:ext>
          </c:extLst>
        </c:ser>
        <c:ser>
          <c:idx val="1"/>
          <c:order val="1"/>
          <c:tx>
            <c:strRef>
              <c:f>דשבורד!$B$14</c:f>
              <c:strCache>
                <c:ptCount val="1"/>
                <c:pt idx="0">
                  <c:v>הוצאות</c:v>
                </c:pt>
              </c:strCache>
            </c:strRef>
          </c:tx>
          <c:spPr>
            <a:solidFill>
              <a:srgbClr val="D9737C"/>
            </a:solidFill>
            <a:ln>
              <a:solidFill>
                <a:srgbClr val="D9737C"/>
              </a:solidFill>
              <a:prstDash val="solid"/>
            </a:ln>
          </c:spPr>
          <c:invertIfNegative val="0"/>
          <c:cat>
            <c:strRef>
              <c:f>דשבורד!$C$12:$N$12</c:f>
              <c:strCache>
                <c:ptCount val="12"/>
                <c:pt idx="0">
                  <c:v>ינואר</c:v>
                </c:pt>
                <c:pt idx="1">
                  <c:v>פברואר</c:v>
                </c:pt>
                <c:pt idx="2">
                  <c:v>מרץ</c:v>
                </c:pt>
                <c:pt idx="3">
                  <c:v>אפריל</c:v>
                </c:pt>
                <c:pt idx="4">
                  <c:v>מאי</c:v>
                </c:pt>
                <c:pt idx="5">
                  <c:v>יוני</c:v>
                </c:pt>
                <c:pt idx="6">
                  <c:v>יולי</c:v>
                </c:pt>
                <c:pt idx="7">
                  <c:v>אוגוסט</c:v>
                </c:pt>
                <c:pt idx="8">
                  <c:v>ספטמבר</c:v>
                </c:pt>
                <c:pt idx="9">
                  <c:v>אוקטובר</c:v>
                </c:pt>
                <c:pt idx="10">
                  <c:v>נובמבר</c:v>
                </c:pt>
                <c:pt idx="11">
                  <c:v>דצמבר</c:v>
                </c:pt>
              </c:strCache>
            </c:strRef>
          </c:cat>
          <c:val>
            <c:numRef>
              <c:f>דשבורד!$C$14:$N$14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1877-41C2-818A-22310652F805}"/>
            </c:ext>
          </c:extLst>
        </c:ser>
        <c:dLbls>
          <c:showLegendKey val="0"/>
          <c:showVal val="0"/>
          <c:showCatName val="0"/>
          <c:showSerName val="0"/>
          <c:showPercent val="0"/>
          <c:showBubbleSize val="0"/>
        </c:dLbls>
        <c:gapWidth val="60"/>
        <c:overlap val="-10"/>
        <c:axId val="10"/>
        <c:axId val="100"/>
      </c:barChart>
      <c:catAx>
        <c:axId val="10"/>
        <c:scaling>
          <c:orientation val="minMax"/>
        </c:scaling>
        <c:delete val="0"/>
        <c:axPos val="b"/>
        <c:numFmt formatCode="General" sourceLinked="1"/>
        <c:majorTickMark val="none"/>
        <c:minorTickMark val="none"/>
        <c:tickLblPos val="low"/>
        <c:txPr>
          <a:bodyPr rot="0" vert="horz"/>
          <a:lstStyle/>
          <a:p>
            <a:pPr>
              <a:defRPr sz="900">
                <a:solidFill>
                  <a:srgbClr val="6B7B8C"/>
                </a:solidFill>
                <a:latin typeface="Arial"/>
              </a:defRPr>
            </a:pPr>
            <a:endParaRPr lang="he-IL"/>
          </a:p>
        </c:txPr>
        <c:crossAx val="100"/>
        <c:crosses val="autoZero"/>
        <c:auto val="1"/>
        <c:lblAlgn val="ctr"/>
        <c:lblOffset val="100"/>
        <c:noMultiLvlLbl val="1"/>
      </c:catAx>
      <c:valAx>
        <c:axId val="100"/>
        <c:scaling>
          <c:orientation val="minMax"/>
        </c:scaling>
        <c:delete val="0"/>
        <c:axPos val="l"/>
        <c:majorGridlines>
          <c:spPr>
            <a:ln>
              <a:solidFill>
                <a:srgbClr val="EDF2F7"/>
              </a:solidFill>
              <a:prstDash val="solid"/>
            </a:ln>
          </c:spPr>
        </c:majorGridlines>
        <c:numFmt formatCode="#,##0" sourceLinked="0"/>
        <c:majorTickMark val="none"/>
        <c:minorTickMark val="none"/>
        <c:tickLblPos val="nextTo"/>
        <c:txPr>
          <a:bodyPr/>
          <a:lstStyle/>
          <a:p>
            <a:pPr>
              <a:defRPr sz="900">
                <a:solidFill>
                  <a:srgbClr val="6B7B8C"/>
                </a:solidFill>
                <a:latin typeface="Arial"/>
              </a:defRPr>
            </a:pPr>
            <a:endParaRPr lang="he-IL"/>
          </a:p>
        </c:txPr>
        <c:crossAx val="10"/>
        <c:crosses val="autoZero"/>
        <c:crossBetween val="between"/>
      </c:valAx>
    </c:plotArea>
    <c:legend>
      <c:legendPos val="t"/>
      <c:overlay val="1"/>
    </c:legend>
    <c:plotVisOnly val="1"/>
    <c:dispBlanksAs val="gap"/>
    <c:showDLblsOverMax val="1"/>
  </c:chart>
  <c:spPr>
    <a:solidFill>
      <a:srgbClr val="FFFFFF"/>
    </a:solidFill>
    <a:ln>
      <a:solidFill>
        <a:srgbClr val="D5E1EC"/>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1"/>
  <c:style val="2"/>
  <c:chart>
    <c:title>
      <c:tx>
        <c:rich>
          <a:bodyPr/>
          <a:lstStyle/>
          <a:p>
            <a:pPr>
              <a:defRPr sz="1100" b="1">
                <a:solidFill>
                  <a:srgbClr val="013C68"/>
                </a:solidFill>
                <a:latin typeface="Arial"/>
              </a:defRPr>
            </a:pPr>
            <a:r>
              <a:rPr sz="1100" b="1">
                <a:solidFill>
                  <a:srgbClr val="013C68"/>
                </a:solidFill>
                <a:latin typeface="Arial"/>
              </a:rPr>
              <a:t>התפלגות ההוצאות השנתיות</a:t>
            </a:r>
          </a:p>
        </c:rich>
      </c:tx>
      <c:overlay val="0"/>
    </c:title>
    <c:autoTitleDeleted val="0"/>
    <c:plotArea>
      <c:layout/>
      <c:doughnutChart>
        <c:varyColors val="1"/>
        <c:ser>
          <c:idx val="0"/>
          <c:order val="0"/>
          <c:spPr>
            <a:ln>
              <a:prstDash val="solid"/>
            </a:ln>
          </c:spPr>
          <c:dPt>
            <c:idx val="0"/>
            <c:bubble3D val="0"/>
            <c:spPr>
              <a:solidFill>
                <a:srgbClr val="3E7CB1"/>
              </a:solidFill>
              <a:ln>
                <a:solidFill>
                  <a:srgbClr val="FFFFFF"/>
                </a:solidFill>
                <a:prstDash val="solid"/>
              </a:ln>
            </c:spPr>
            <c:extLst>
              <c:ext xmlns:c16="http://schemas.microsoft.com/office/drawing/2014/chart" uri="{C3380CC4-5D6E-409C-BE32-E72D297353CC}">
                <c16:uniqueId val="{00000001-FF21-4FCA-BBFE-C49D92E358D3}"/>
              </c:ext>
            </c:extLst>
          </c:dPt>
          <c:dPt>
            <c:idx val="1"/>
            <c:bubble3D val="0"/>
            <c:spPr>
              <a:solidFill>
                <a:srgbClr val="70A4CB"/>
              </a:solidFill>
              <a:ln>
                <a:solidFill>
                  <a:srgbClr val="FFFFFF"/>
                </a:solidFill>
                <a:prstDash val="solid"/>
              </a:ln>
            </c:spPr>
            <c:extLst>
              <c:ext xmlns:c16="http://schemas.microsoft.com/office/drawing/2014/chart" uri="{C3380CC4-5D6E-409C-BE32-E72D297353CC}">
                <c16:uniqueId val="{00000003-FF21-4FCA-BBFE-C49D92E358D3}"/>
              </c:ext>
            </c:extLst>
          </c:dPt>
          <c:dPt>
            <c:idx val="2"/>
            <c:bubble3D val="0"/>
            <c:spPr>
              <a:solidFill>
                <a:srgbClr val="3E9B7F"/>
              </a:solidFill>
              <a:ln>
                <a:solidFill>
                  <a:srgbClr val="FFFFFF"/>
                </a:solidFill>
                <a:prstDash val="solid"/>
              </a:ln>
            </c:spPr>
            <c:extLst>
              <c:ext xmlns:c16="http://schemas.microsoft.com/office/drawing/2014/chart" uri="{C3380CC4-5D6E-409C-BE32-E72D297353CC}">
                <c16:uniqueId val="{00000005-FF21-4FCA-BBFE-C49D92E358D3}"/>
              </c:ext>
            </c:extLst>
          </c:dPt>
          <c:dPt>
            <c:idx val="3"/>
            <c:bubble3D val="0"/>
            <c:spPr>
              <a:solidFill>
                <a:srgbClr val="8CC9B3"/>
              </a:solidFill>
              <a:ln>
                <a:solidFill>
                  <a:srgbClr val="FFFFFF"/>
                </a:solidFill>
                <a:prstDash val="solid"/>
              </a:ln>
            </c:spPr>
            <c:extLst>
              <c:ext xmlns:c16="http://schemas.microsoft.com/office/drawing/2014/chart" uri="{C3380CC4-5D6E-409C-BE32-E72D297353CC}">
                <c16:uniqueId val="{00000007-FF21-4FCA-BBFE-C49D92E358D3}"/>
              </c:ext>
            </c:extLst>
          </c:dPt>
          <c:dPt>
            <c:idx val="4"/>
            <c:bubble3D val="0"/>
            <c:spPr>
              <a:solidFill>
                <a:srgbClr val="D99A2B"/>
              </a:solidFill>
              <a:ln>
                <a:solidFill>
                  <a:srgbClr val="FFFFFF"/>
                </a:solidFill>
                <a:prstDash val="solid"/>
              </a:ln>
            </c:spPr>
            <c:extLst>
              <c:ext xmlns:c16="http://schemas.microsoft.com/office/drawing/2014/chart" uri="{C3380CC4-5D6E-409C-BE32-E72D297353CC}">
                <c16:uniqueId val="{00000009-FF21-4FCA-BBFE-C49D92E358D3}"/>
              </c:ext>
            </c:extLst>
          </c:dPt>
          <c:dPt>
            <c:idx val="5"/>
            <c:bubble3D val="0"/>
            <c:spPr>
              <a:solidFill>
                <a:srgbClr val="E8C170"/>
              </a:solidFill>
              <a:ln>
                <a:solidFill>
                  <a:srgbClr val="FFFFFF"/>
                </a:solidFill>
                <a:prstDash val="solid"/>
              </a:ln>
            </c:spPr>
            <c:extLst>
              <c:ext xmlns:c16="http://schemas.microsoft.com/office/drawing/2014/chart" uri="{C3380CC4-5D6E-409C-BE32-E72D297353CC}">
                <c16:uniqueId val="{0000000B-FF21-4FCA-BBFE-C49D92E358D3}"/>
              </c:ext>
            </c:extLst>
          </c:dPt>
          <c:dPt>
            <c:idx val="6"/>
            <c:bubble3D val="0"/>
            <c:spPr>
              <a:solidFill>
                <a:srgbClr val="D9737C"/>
              </a:solidFill>
              <a:ln>
                <a:solidFill>
                  <a:srgbClr val="FFFFFF"/>
                </a:solidFill>
                <a:prstDash val="solid"/>
              </a:ln>
            </c:spPr>
            <c:extLst>
              <c:ext xmlns:c16="http://schemas.microsoft.com/office/drawing/2014/chart" uri="{C3380CC4-5D6E-409C-BE32-E72D297353CC}">
                <c16:uniqueId val="{0000000D-FF21-4FCA-BBFE-C49D92E358D3}"/>
              </c:ext>
            </c:extLst>
          </c:dPt>
          <c:dPt>
            <c:idx val="7"/>
            <c:bubble3D val="0"/>
            <c:spPr>
              <a:solidFill>
                <a:srgbClr val="EBA8AE"/>
              </a:solidFill>
              <a:ln>
                <a:solidFill>
                  <a:srgbClr val="FFFFFF"/>
                </a:solidFill>
                <a:prstDash val="solid"/>
              </a:ln>
            </c:spPr>
            <c:extLst>
              <c:ext xmlns:c16="http://schemas.microsoft.com/office/drawing/2014/chart" uri="{C3380CC4-5D6E-409C-BE32-E72D297353CC}">
                <c16:uniqueId val="{0000000F-FF21-4FCA-BBFE-C49D92E358D3}"/>
              </c:ext>
            </c:extLst>
          </c:dPt>
          <c:dPt>
            <c:idx val="8"/>
            <c:bubble3D val="0"/>
            <c:spPr>
              <a:solidFill>
                <a:srgbClr val="9AA9B8"/>
              </a:solidFill>
              <a:ln>
                <a:solidFill>
                  <a:srgbClr val="FFFFFF"/>
                </a:solidFill>
                <a:prstDash val="solid"/>
              </a:ln>
            </c:spPr>
            <c:extLst>
              <c:ext xmlns:c16="http://schemas.microsoft.com/office/drawing/2014/chart" uri="{C3380CC4-5D6E-409C-BE32-E72D297353CC}">
                <c16:uniqueId val="{00000011-FF21-4FCA-BBFE-C49D92E358D3}"/>
              </c:ext>
            </c:extLst>
          </c:dPt>
          <c:dLbls>
            <c:numFmt formatCode="[&lt;0.03]&quot;&quot;;0%" sourceLinked="0"/>
            <c:spPr>
              <a:noFill/>
              <a:ln>
                <a:noFill/>
              </a:ln>
              <a:effectLst/>
            </c:spPr>
            <c:txPr>
              <a:bodyPr/>
              <a:lstStyle/>
              <a:p>
                <a:pPr>
                  <a:defRPr sz="1000" b="1">
                    <a:solidFill>
                      <a:srgbClr val="FFFFFF"/>
                    </a:solidFill>
                    <a:latin typeface="Arial"/>
                  </a:defRPr>
                </a:pPr>
                <a:endParaRPr lang="he-IL"/>
              </a:p>
            </c:txPr>
            <c:showLegendKey val="0"/>
            <c:showVal val="0"/>
            <c:showCatName val="0"/>
            <c:showSerName val="0"/>
            <c:showPercent val="1"/>
            <c:showBubbleSize val="1"/>
            <c:showLeaderLines val="0"/>
            <c:extLst>
              <c:ext xmlns:c15="http://schemas.microsoft.com/office/drawing/2012/chart" uri="{CE6537A1-D6FC-4f65-9D91-7224C49458BB}"/>
            </c:extLst>
          </c:dLbls>
          <c:cat>
            <c:multiLvlStrRef>
              <c:f>דשבורד!$B$62:$B$70</c:f>
            </c:multiLvlStrRef>
          </c:cat>
          <c:val>
            <c:numRef>
              <c:f>דשבורד!$D$62:$D$70</c:f>
              <c:numCache>
                <c:formatCode>#,##0;\-#,##0;"–"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12-FF21-4FCA-BBFE-C49D92E358D3}"/>
            </c:ext>
          </c:extLst>
        </c:ser>
        <c:dLbls>
          <c:showLegendKey val="0"/>
          <c:showVal val="0"/>
          <c:showCatName val="0"/>
          <c:showSerName val="0"/>
          <c:showPercent val="1"/>
          <c:showBubbleSize val="1"/>
          <c:showLeaderLines val="0"/>
        </c:dLbls>
        <c:firstSliceAng val="0"/>
        <c:holeSize val="58"/>
      </c:doughnutChart>
    </c:plotArea>
    <c:legend>
      <c:legendPos val="r"/>
      <c:overlay val="1"/>
    </c:legend>
    <c:plotVisOnly val="1"/>
    <c:dispBlanksAs val="gap"/>
    <c:showDLblsOverMax val="1"/>
  </c:chart>
  <c:spPr>
    <a:solidFill>
      <a:srgbClr val="FFFFFF"/>
    </a:solidFill>
    <a:ln>
      <a:solidFill>
        <a:srgbClr val="D5E1EC"/>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1"/>
  <c:style val="2"/>
  <c:chart>
    <c:title>
      <c:tx>
        <c:rich>
          <a:bodyPr/>
          <a:lstStyle/>
          <a:p>
            <a:pPr>
              <a:defRPr sz="1100" b="1">
                <a:solidFill>
                  <a:srgbClr val="013C68"/>
                </a:solidFill>
                <a:latin typeface="Arial"/>
              </a:defRPr>
            </a:pPr>
            <a:r>
              <a:rPr sz="1100" b="1">
                <a:solidFill>
                  <a:srgbClr val="013C68"/>
                </a:solidFill>
                <a:latin typeface="Arial"/>
              </a:rPr>
              <a:t>ההוצאות הגדולות של השנה</a:t>
            </a:r>
          </a:p>
        </c:rich>
      </c:tx>
      <c:overlay val="0"/>
    </c:title>
    <c:autoTitleDeleted val="0"/>
    <c:plotArea>
      <c:layout/>
      <c:barChart>
        <c:barDir val="bar"/>
        <c:grouping val="clustered"/>
        <c:varyColors val="1"/>
        <c:ser>
          <c:idx val="0"/>
          <c:order val="0"/>
          <c:spPr>
            <a:solidFill>
              <a:srgbClr val="D9737C"/>
            </a:solidFill>
            <a:ln>
              <a:solidFill>
                <a:srgbClr val="D9737C"/>
              </a:solidFill>
              <a:prstDash val="solid"/>
            </a:ln>
          </c:spPr>
          <c:invertIfNegative val="0"/>
          <c:dLbls>
            <c:spPr>
              <a:noFill/>
              <a:ln>
                <a:noFill/>
              </a:ln>
              <a:effectLst/>
            </c:spPr>
            <c:showLegendKey val="0"/>
            <c:showVal val="1"/>
            <c:showCatName val="0"/>
            <c:showSerName val="0"/>
            <c:showPercent val="1"/>
            <c:showBubbleSize val="1"/>
            <c:showLeaderLines val="0"/>
            <c:extLst>
              <c:ext xmlns:c15="http://schemas.microsoft.com/office/drawing/2012/chart" uri="{CE6537A1-D6FC-4f65-9D91-7224C49458BB}">
                <c15:showLeaderLines val="0"/>
              </c:ext>
            </c:extLst>
          </c:dLbls>
          <c:cat>
            <c:multiLvlStrRef>
              <c:f>דשבורד!$B$62:$B$69</c:f>
            </c:multiLvlStrRef>
          </c:cat>
          <c:val>
            <c:numRef>
              <c:f>דשבורד!$D$62:$D$69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0B9-4D1F-9545-DADFF7B6063B}"/>
            </c:ext>
          </c:extLst>
        </c:ser>
        <c:dLbls>
          <c:showLegendKey val="0"/>
          <c:showVal val="1"/>
          <c:showCatName val="0"/>
          <c:showSerName val="0"/>
          <c:showPercent val="1"/>
          <c:showBubbleSize val="1"/>
        </c:dLbls>
        <c:gapWidth val="40"/>
        <c:axId val="10"/>
        <c:axId val="100"/>
      </c:barChart>
      <c:catAx>
        <c:axId val="10"/>
        <c:scaling>
          <c:orientation val="maxMin"/>
        </c:scaling>
        <c:delete val="0"/>
        <c:axPos val="l"/>
        <c:majorTickMark val="none"/>
        <c:minorTickMark val="none"/>
        <c:tickLblPos val="low"/>
        <c:txPr>
          <a:bodyPr/>
          <a:lstStyle/>
          <a:p>
            <a:pPr>
              <a:defRPr sz="900">
                <a:solidFill>
                  <a:srgbClr val="6B7B8C"/>
                </a:solidFill>
                <a:latin typeface="Arial"/>
              </a:defRPr>
            </a:pPr>
            <a:endParaRPr lang="he-IL"/>
          </a:p>
        </c:txPr>
        <c:crossAx val="100"/>
        <c:crosses val="autoZero"/>
        <c:auto val="1"/>
        <c:lblAlgn val="ctr"/>
        <c:lblOffset val="100"/>
        <c:noMultiLvlLbl val="1"/>
      </c:catAx>
      <c:valAx>
        <c:axId val="100"/>
        <c:scaling>
          <c:orientation val="minMax"/>
        </c:scaling>
        <c:delete val="0"/>
        <c:axPos val="t"/>
        <c:majorGridlines>
          <c:spPr>
            <a:ln>
              <a:solidFill>
                <a:srgbClr val="EDF2F7"/>
              </a:solidFill>
              <a:prstDash val="solid"/>
            </a:ln>
          </c:spPr>
        </c:majorGridlines>
        <c:numFmt formatCode="#,##0" sourceLinked="0"/>
        <c:majorTickMark val="none"/>
        <c:minorTickMark val="none"/>
        <c:tickLblPos val="nextTo"/>
        <c:txPr>
          <a:bodyPr/>
          <a:lstStyle/>
          <a:p>
            <a:pPr>
              <a:defRPr sz="900">
                <a:solidFill>
                  <a:srgbClr val="6B7B8C"/>
                </a:solidFill>
                <a:latin typeface="Arial"/>
              </a:defRPr>
            </a:pPr>
            <a:endParaRPr lang="he-IL"/>
          </a:p>
        </c:txPr>
        <c:crossAx val="10"/>
        <c:crosses val="autoZero"/>
        <c:crossBetween val="between"/>
      </c:valAx>
    </c:plotArea>
    <c:plotVisOnly val="1"/>
    <c:dispBlanksAs val="gap"/>
    <c:showDLblsOverMax val="1"/>
  </c:chart>
  <c:spPr>
    <a:solidFill>
      <a:srgbClr val="FFFFFF"/>
    </a:solidFill>
    <a:ln>
      <a:solidFill>
        <a:srgbClr val="D5E1EC"/>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1"/>
  <c:style val="2"/>
  <c:chart>
    <c:title>
      <c:tx>
        <c:rich>
          <a:bodyPr/>
          <a:lstStyle/>
          <a:p>
            <a:pPr>
              <a:defRPr sz="1100" b="1">
                <a:solidFill>
                  <a:srgbClr val="013C68"/>
                </a:solidFill>
                <a:latin typeface="Arial"/>
              </a:defRPr>
            </a:pPr>
            <a:r>
              <a:rPr sz="1100" b="1">
                <a:solidFill>
                  <a:srgbClr val="013C68"/>
                </a:solidFill>
                <a:latin typeface="Arial"/>
              </a:rPr>
              <a:t>תקציב מול ביצוע לפי קבוצה</a:t>
            </a:r>
          </a:p>
        </c:rich>
      </c:tx>
      <c:overlay val="0"/>
    </c:title>
    <c:autoTitleDeleted val="0"/>
    <c:plotArea>
      <c:layout/>
      <c:barChart>
        <c:barDir val="col"/>
        <c:grouping val="clustered"/>
        <c:varyColors val="1"/>
        <c:ser>
          <c:idx val="0"/>
          <c:order val="0"/>
          <c:tx>
            <c:v>תקציב / יעד</c:v>
          </c:tx>
          <c:spPr>
            <a:solidFill>
              <a:srgbClr val="70A4CB"/>
            </a:solidFill>
            <a:ln>
              <a:solidFill>
                <a:srgbClr val="70A4CB"/>
              </a:solidFill>
              <a:prstDash val="solid"/>
            </a:ln>
          </c:spPr>
          <c:invertIfNegative val="0"/>
          <c:cat>
            <c:strRef>
              <c:f>דשבורד!$B$93:$B$96</c:f>
              <c:strCache>
                <c:ptCount val="4"/>
                <c:pt idx="0">
                  <c:v>הוצאות קבועות</c:v>
                </c:pt>
                <c:pt idx="1">
                  <c:v>הוצאות משתנות</c:v>
                </c:pt>
                <c:pt idx="2">
                  <c:v>הלוואות וחובות</c:v>
                </c:pt>
                <c:pt idx="3">
                  <c:v>חיסכון והשקעות</c:v>
                </c:pt>
              </c:strCache>
            </c:strRef>
          </c:cat>
          <c:val>
            <c:numRef>
              <c:f>דשבורד!$D$93:$D$96</c:f>
              <c:numCache>
                <c:formatCode>#,##0;\-#,##0;"–"</c:formatCode>
                <c:ptCount val="4"/>
                <c:pt idx="0">
                  <c:v>0</c:v>
                </c:pt>
                <c:pt idx="1">
                  <c:v>0</c:v>
                </c:pt>
                <c:pt idx="2">
                  <c:v>0</c:v>
                </c:pt>
                <c:pt idx="3">
                  <c:v>0</c:v>
                </c:pt>
              </c:numCache>
            </c:numRef>
          </c:val>
          <c:extLst>
            <c:ext xmlns:c16="http://schemas.microsoft.com/office/drawing/2014/chart" uri="{C3380CC4-5D6E-409C-BE32-E72D297353CC}">
              <c16:uniqueId val="{00000000-6AC9-4468-A544-495579356C5D}"/>
            </c:ext>
          </c:extLst>
        </c:ser>
        <c:ser>
          <c:idx val="1"/>
          <c:order val="1"/>
          <c:tx>
            <c:v>ממוצע בפועל</c:v>
          </c:tx>
          <c:spPr>
            <a:solidFill>
              <a:srgbClr val="013C68"/>
            </a:solidFill>
            <a:ln>
              <a:solidFill>
                <a:srgbClr val="013C68"/>
              </a:solidFill>
              <a:prstDash val="solid"/>
            </a:ln>
          </c:spPr>
          <c:invertIfNegative val="0"/>
          <c:cat>
            <c:strRef>
              <c:f>דשבורד!$B$93:$B$96</c:f>
              <c:strCache>
                <c:ptCount val="4"/>
                <c:pt idx="0">
                  <c:v>הוצאות קבועות</c:v>
                </c:pt>
                <c:pt idx="1">
                  <c:v>הוצאות משתנות</c:v>
                </c:pt>
                <c:pt idx="2">
                  <c:v>הלוואות וחובות</c:v>
                </c:pt>
                <c:pt idx="3">
                  <c:v>חיסכון והשקעות</c:v>
                </c:pt>
              </c:strCache>
            </c:strRef>
          </c:cat>
          <c:val>
            <c:numRef>
              <c:f>דשבורד!$F$93:$F$96</c:f>
              <c:numCache>
                <c:formatCode>#,##0;\-#,##0;"–"</c:formatCode>
                <c:ptCount val="4"/>
                <c:pt idx="0">
                  <c:v>0</c:v>
                </c:pt>
                <c:pt idx="1">
                  <c:v>0</c:v>
                </c:pt>
                <c:pt idx="2">
                  <c:v>0</c:v>
                </c:pt>
                <c:pt idx="3">
                  <c:v>0</c:v>
                </c:pt>
              </c:numCache>
            </c:numRef>
          </c:val>
          <c:extLst>
            <c:ext xmlns:c16="http://schemas.microsoft.com/office/drawing/2014/chart" uri="{C3380CC4-5D6E-409C-BE32-E72D297353CC}">
              <c16:uniqueId val="{00000001-6AC9-4468-A544-495579356C5D}"/>
            </c:ext>
          </c:extLst>
        </c:ser>
        <c:dLbls>
          <c:showLegendKey val="0"/>
          <c:showVal val="0"/>
          <c:showCatName val="0"/>
          <c:showSerName val="0"/>
          <c:showPercent val="0"/>
          <c:showBubbleSize val="0"/>
        </c:dLbls>
        <c:gapWidth val="60"/>
        <c:overlap val="-10"/>
        <c:axId val="10"/>
        <c:axId val="100"/>
      </c:barChart>
      <c:catAx>
        <c:axId val="10"/>
        <c:scaling>
          <c:orientation val="minMax"/>
        </c:scaling>
        <c:delete val="0"/>
        <c:axPos val="b"/>
        <c:numFmt formatCode="General" sourceLinked="1"/>
        <c:majorTickMark val="none"/>
        <c:minorTickMark val="none"/>
        <c:tickLblPos val="low"/>
        <c:txPr>
          <a:bodyPr/>
          <a:lstStyle/>
          <a:p>
            <a:pPr>
              <a:defRPr sz="900">
                <a:solidFill>
                  <a:srgbClr val="6B7B8C"/>
                </a:solidFill>
                <a:latin typeface="Arial"/>
              </a:defRPr>
            </a:pPr>
            <a:endParaRPr lang="he-IL"/>
          </a:p>
        </c:txPr>
        <c:crossAx val="100"/>
        <c:crosses val="autoZero"/>
        <c:auto val="1"/>
        <c:lblAlgn val="ctr"/>
        <c:lblOffset val="100"/>
        <c:noMultiLvlLbl val="1"/>
      </c:catAx>
      <c:valAx>
        <c:axId val="100"/>
        <c:scaling>
          <c:orientation val="minMax"/>
        </c:scaling>
        <c:delete val="0"/>
        <c:axPos val="l"/>
        <c:majorGridlines>
          <c:spPr>
            <a:ln>
              <a:solidFill>
                <a:srgbClr val="EDF2F7"/>
              </a:solidFill>
              <a:prstDash val="solid"/>
            </a:ln>
          </c:spPr>
        </c:majorGridlines>
        <c:numFmt formatCode="#,##0" sourceLinked="0"/>
        <c:majorTickMark val="none"/>
        <c:minorTickMark val="none"/>
        <c:tickLblPos val="nextTo"/>
        <c:txPr>
          <a:bodyPr/>
          <a:lstStyle/>
          <a:p>
            <a:pPr>
              <a:defRPr sz="900">
                <a:solidFill>
                  <a:srgbClr val="6B7B8C"/>
                </a:solidFill>
                <a:latin typeface="Arial"/>
              </a:defRPr>
            </a:pPr>
            <a:endParaRPr lang="he-IL"/>
          </a:p>
        </c:txPr>
        <c:crossAx val="10"/>
        <c:crosses val="autoZero"/>
        <c:crossBetween val="between"/>
      </c:valAx>
    </c:plotArea>
    <c:legend>
      <c:legendPos val="t"/>
      <c:overlay val="1"/>
    </c:legend>
    <c:plotVisOnly val="1"/>
    <c:dispBlanksAs val="gap"/>
    <c:showDLblsOverMax val="1"/>
  </c:chart>
  <c:spPr>
    <a:solidFill>
      <a:srgbClr val="FFFFFF"/>
    </a:solidFill>
    <a:ln>
      <a:solidFill>
        <a:srgbClr val="D5E1EC"/>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1"/>
  <c:style val="2"/>
  <c:chart>
    <c:title>
      <c:tx>
        <c:rich>
          <a:bodyPr/>
          <a:lstStyle/>
          <a:p>
            <a:pPr>
              <a:defRPr sz="1100" b="1">
                <a:solidFill>
                  <a:srgbClr val="013C68"/>
                </a:solidFill>
                <a:latin typeface="Arial"/>
              </a:defRPr>
            </a:pPr>
            <a:r>
              <a:rPr sz="1100" b="1">
                <a:solidFill>
                  <a:srgbClr val="013C68"/>
                </a:solidFill>
                <a:latin typeface="Arial"/>
              </a:rPr>
              <a:t>השוואה בין שני החודשים</a:t>
            </a:r>
          </a:p>
        </c:rich>
      </c:tx>
      <c:overlay val="0"/>
    </c:title>
    <c:autoTitleDeleted val="0"/>
    <c:plotArea>
      <c:layout/>
      <c:barChart>
        <c:barDir val="col"/>
        <c:grouping val="clustered"/>
        <c:varyColors val="1"/>
        <c:ser>
          <c:idx val="0"/>
          <c:order val="0"/>
          <c:tx>
            <c:strRef>
              <c:f>'השוואת חודשים'!$C$12</c:f>
              <c:strCache>
                <c:ptCount val="1"/>
                <c:pt idx="0">
                  <c:v>ינואר</c:v>
                </c:pt>
              </c:strCache>
            </c:strRef>
          </c:tx>
          <c:spPr>
            <a:solidFill>
              <a:srgbClr val="70A4CB"/>
            </a:solidFill>
            <a:ln>
              <a:solidFill>
                <a:srgbClr val="70A4CB"/>
              </a:solidFill>
              <a:prstDash val="solid"/>
            </a:ln>
          </c:spPr>
          <c:invertIfNegative val="0"/>
          <c:cat>
            <c:strRef>
              <c:f>'השוואת חודשים'!$B$13:$B$16</c:f>
              <c:strCache>
                <c:ptCount val="4"/>
                <c:pt idx="0">
                  <c:v>הכנסות</c:v>
                </c:pt>
                <c:pt idx="1">
                  <c:v>הוצאות</c:v>
                </c:pt>
                <c:pt idx="2">
                  <c:v>חיסכון והשקעות</c:v>
                </c:pt>
                <c:pt idx="3">
                  <c:v>יתרה פנויה</c:v>
                </c:pt>
              </c:strCache>
            </c:strRef>
          </c:cat>
          <c:val>
            <c:numRef>
              <c:f>'השוואת חודשים'!$C$13:$C$16</c:f>
              <c:numCache>
                <c:formatCode>#,##0;\-#,##0;"–"</c:formatCode>
                <c:ptCount val="4"/>
                <c:pt idx="0">
                  <c:v>0</c:v>
                </c:pt>
                <c:pt idx="1">
                  <c:v>0</c:v>
                </c:pt>
                <c:pt idx="2">
                  <c:v>0</c:v>
                </c:pt>
                <c:pt idx="3">
                  <c:v>0</c:v>
                </c:pt>
              </c:numCache>
            </c:numRef>
          </c:val>
          <c:extLst>
            <c:ext xmlns:c16="http://schemas.microsoft.com/office/drawing/2014/chart" uri="{C3380CC4-5D6E-409C-BE32-E72D297353CC}">
              <c16:uniqueId val="{00000000-BD29-42BE-B4F7-92465CA32A61}"/>
            </c:ext>
          </c:extLst>
        </c:ser>
        <c:ser>
          <c:idx val="1"/>
          <c:order val="1"/>
          <c:tx>
            <c:strRef>
              <c:f>'השוואת חודשים'!$D$12</c:f>
              <c:strCache>
                <c:ptCount val="1"/>
                <c:pt idx="0">
                  <c:v>פברואר</c:v>
                </c:pt>
              </c:strCache>
            </c:strRef>
          </c:tx>
          <c:spPr>
            <a:solidFill>
              <a:srgbClr val="013C68"/>
            </a:solidFill>
            <a:ln>
              <a:solidFill>
                <a:srgbClr val="013C68"/>
              </a:solidFill>
              <a:prstDash val="solid"/>
            </a:ln>
          </c:spPr>
          <c:invertIfNegative val="0"/>
          <c:cat>
            <c:strRef>
              <c:f>'השוואת חודשים'!$B$13:$B$16</c:f>
              <c:strCache>
                <c:ptCount val="4"/>
                <c:pt idx="0">
                  <c:v>הכנסות</c:v>
                </c:pt>
                <c:pt idx="1">
                  <c:v>הוצאות</c:v>
                </c:pt>
                <c:pt idx="2">
                  <c:v>חיסכון והשקעות</c:v>
                </c:pt>
                <c:pt idx="3">
                  <c:v>יתרה פנויה</c:v>
                </c:pt>
              </c:strCache>
            </c:strRef>
          </c:cat>
          <c:val>
            <c:numRef>
              <c:f>'השוואת חודשים'!$D$13:$D$16</c:f>
              <c:numCache>
                <c:formatCode>#,##0;\-#,##0;"–"</c:formatCode>
                <c:ptCount val="4"/>
                <c:pt idx="0">
                  <c:v>0</c:v>
                </c:pt>
                <c:pt idx="1">
                  <c:v>0</c:v>
                </c:pt>
                <c:pt idx="2">
                  <c:v>0</c:v>
                </c:pt>
                <c:pt idx="3">
                  <c:v>0</c:v>
                </c:pt>
              </c:numCache>
            </c:numRef>
          </c:val>
          <c:extLst>
            <c:ext xmlns:c16="http://schemas.microsoft.com/office/drawing/2014/chart" uri="{C3380CC4-5D6E-409C-BE32-E72D297353CC}">
              <c16:uniqueId val="{00000001-BD29-42BE-B4F7-92465CA32A61}"/>
            </c:ext>
          </c:extLst>
        </c:ser>
        <c:dLbls>
          <c:showLegendKey val="0"/>
          <c:showVal val="0"/>
          <c:showCatName val="0"/>
          <c:showSerName val="0"/>
          <c:showPercent val="0"/>
          <c:showBubbleSize val="0"/>
        </c:dLbls>
        <c:gapWidth val="70"/>
        <c:overlap val="-10"/>
        <c:axId val="10"/>
        <c:axId val="100"/>
      </c:barChart>
      <c:catAx>
        <c:axId val="10"/>
        <c:scaling>
          <c:orientation val="minMax"/>
        </c:scaling>
        <c:delete val="0"/>
        <c:axPos val="b"/>
        <c:numFmt formatCode="General" sourceLinked="1"/>
        <c:majorTickMark val="none"/>
        <c:minorTickMark val="none"/>
        <c:tickLblPos val="low"/>
        <c:txPr>
          <a:bodyPr/>
          <a:lstStyle/>
          <a:p>
            <a:pPr>
              <a:defRPr sz="900">
                <a:solidFill>
                  <a:srgbClr val="6B7B8C"/>
                </a:solidFill>
                <a:latin typeface="Arial"/>
              </a:defRPr>
            </a:pPr>
            <a:endParaRPr lang="he-IL"/>
          </a:p>
        </c:txPr>
        <c:crossAx val="100"/>
        <c:crosses val="autoZero"/>
        <c:auto val="1"/>
        <c:lblAlgn val="ctr"/>
        <c:lblOffset val="100"/>
        <c:noMultiLvlLbl val="1"/>
      </c:catAx>
      <c:valAx>
        <c:axId val="100"/>
        <c:scaling>
          <c:orientation val="minMax"/>
        </c:scaling>
        <c:delete val="0"/>
        <c:axPos val="l"/>
        <c:majorGridlines>
          <c:spPr>
            <a:ln>
              <a:solidFill>
                <a:srgbClr val="EDF2F7"/>
              </a:solidFill>
              <a:prstDash val="solid"/>
            </a:ln>
          </c:spPr>
        </c:majorGridlines>
        <c:numFmt formatCode="#,##0" sourceLinked="0"/>
        <c:majorTickMark val="none"/>
        <c:minorTickMark val="none"/>
        <c:tickLblPos val="nextTo"/>
        <c:txPr>
          <a:bodyPr/>
          <a:lstStyle/>
          <a:p>
            <a:pPr>
              <a:defRPr sz="900">
                <a:solidFill>
                  <a:srgbClr val="6B7B8C"/>
                </a:solidFill>
                <a:latin typeface="Arial"/>
              </a:defRPr>
            </a:pPr>
            <a:endParaRPr lang="he-IL"/>
          </a:p>
        </c:txPr>
        <c:crossAx val="10"/>
        <c:crosses val="autoZero"/>
        <c:crossBetween val="between"/>
      </c:valAx>
    </c:plotArea>
    <c:legend>
      <c:legendPos val="t"/>
      <c:overlay val="1"/>
    </c:legend>
    <c:plotVisOnly val="1"/>
    <c:dispBlanksAs val="gap"/>
    <c:showDLblsOverMax val="1"/>
  </c:chart>
  <c:spPr>
    <a:solidFill>
      <a:srgbClr val="FFFFFF"/>
    </a:solidFill>
    <a:ln>
      <a:solidFill>
        <a:srgbClr val="D5E1EC"/>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0</xdr:col>
      <xdr:colOff>151946</xdr:colOff>
      <xdr:row>23</xdr:row>
      <xdr:rowOff>0</xdr:rowOff>
    </xdr:from>
    <xdr:to>
      <xdr:col>13</xdr:col>
      <xdr:colOff>179546</xdr:colOff>
      <xdr:row>39</xdr:row>
      <xdr:rowOff>3840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151946</xdr:colOff>
      <xdr:row>42</xdr:row>
      <xdr:rowOff>0</xdr:rowOff>
    </xdr:from>
    <xdr:to>
      <xdr:col>6</xdr:col>
      <xdr:colOff>331946</xdr:colOff>
      <xdr:row>59</xdr:row>
      <xdr:rowOff>8580</xdr:rowOff>
    </xdr:to>
    <xdr:graphicFrame macro="">
      <xdr:nvGraphicFramePr>
        <xdr:cNvPr id="5" name="Chart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761546</xdr:colOff>
      <xdr:row>42</xdr:row>
      <xdr:rowOff>0</xdr:rowOff>
    </xdr:from>
    <xdr:to>
      <xdr:col>13</xdr:col>
      <xdr:colOff>179546</xdr:colOff>
      <xdr:row>59</xdr:row>
      <xdr:rowOff>8580</xdr:rowOff>
    </xdr:to>
    <xdr:graphicFrame macro="">
      <xdr:nvGraphicFramePr>
        <xdr:cNvPr id="9" name="Chart 8">
          <a:extLst>
            <a:ext uri="{FF2B5EF4-FFF2-40B4-BE49-F238E27FC236}">
              <a16:creationId xmlns:a16="http://schemas.microsoft.com/office/drawing/2014/main"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151946</xdr:colOff>
      <xdr:row>72</xdr:row>
      <xdr:rowOff>304799</xdr:rowOff>
    </xdr:from>
    <xdr:to>
      <xdr:col>13</xdr:col>
      <xdr:colOff>179546</xdr:colOff>
      <xdr:row>89</xdr:row>
      <xdr:rowOff>3839</xdr:rowOff>
    </xdr:to>
    <xdr:graphicFrame macro="">
      <xdr:nvGraphicFramePr>
        <xdr:cNvPr id="10" name="Chart 9">
          <a:extLst>
            <a:ext uri="{FF2B5EF4-FFF2-40B4-BE49-F238E27FC236}">
              <a16:creationId xmlns:a16="http://schemas.microsoft.com/office/drawing/2014/main"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13</xdr:col>
      <xdr:colOff>95250</xdr:colOff>
      <xdr:row>1</xdr:row>
      <xdr:rowOff>28575</xdr:rowOff>
    </xdr:from>
    <xdr:ext cx="295275" cy="495300"/>
    <xdr:pic>
      <xdr:nvPicPr>
        <xdr:cNvPr id="11" name="Image 10" descr="Picture">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5"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17</xdr:col>
      <xdr:colOff>95250</xdr:colOff>
      <xdr:row>1</xdr:row>
      <xdr:rowOff>28575</xdr:rowOff>
    </xdr:from>
    <xdr:ext cx="295275" cy="49530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11</xdr:row>
      <xdr:rowOff>0</xdr:rowOff>
    </xdr:from>
    <xdr:ext cx="4428000" cy="2232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13</xdr:col>
      <xdr:colOff>95250</xdr:colOff>
      <xdr:row>1</xdr:row>
      <xdr:rowOff>28575</xdr:rowOff>
    </xdr:from>
    <xdr:ext cx="295275" cy="495300"/>
    <xdr:pic>
      <xdr:nvPicPr>
        <xdr:cNvPr id="3" name="Image 2" descr="Picture">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13C68"/>
    <pageSetUpPr fitToPage="1"/>
  </sheetPr>
  <dimension ref="B1:N101"/>
  <sheetViews>
    <sheetView showGridLines="0" rightToLeft="1" workbookViewId="0"/>
  </sheetViews>
  <sheetFormatPr defaultRowHeight="13.8" x14ac:dyDescent="0.25"/>
  <cols>
    <col min="1" max="1" width="2" customWidth="1"/>
    <col min="2" max="2" width="18" customWidth="1"/>
    <col min="3" max="14" width="10" customWidth="1"/>
    <col min="15" max="15" width="2" customWidth="1"/>
  </cols>
  <sheetData>
    <row r="1" spans="2:14" ht="6" customHeight="1" x14ac:dyDescent="0.25"/>
    <row r="2" spans="2:14" ht="22.05" customHeight="1" x14ac:dyDescent="0.25">
      <c r="B2" s="73" t="s">
        <v>0</v>
      </c>
      <c r="C2" s="52"/>
      <c r="D2" s="52"/>
      <c r="E2" s="52"/>
      <c r="F2" s="52"/>
      <c r="G2" s="52"/>
      <c r="H2" s="52"/>
      <c r="I2" s="52"/>
      <c r="J2" s="52"/>
      <c r="K2" s="52"/>
      <c r="L2" s="52"/>
      <c r="M2" s="52"/>
      <c r="N2" s="52"/>
    </row>
    <row r="3" spans="2:14" ht="22.05" customHeight="1" x14ac:dyDescent="0.25">
      <c r="B3" s="52"/>
      <c r="C3" s="52"/>
      <c r="D3" s="52"/>
      <c r="E3" s="52"/>
      <c r="F3" s="52"/>
      <c r="G3" s="52"/>
      <c r="H3" s="52"/>
      <c r="I3" s="52"/>
      <c r="J3" s="52"/>
      <c r="K3" s="52"/>
      <c r="L3" s="52"/>
      <c r="M3" s="52"/>
      <c r="N3" s="52"/>
    </row>
    <row r="4" spans="2:14" ht="19.95" customHeight="1" x14ac:dyDescent="0.25">
      <c r="B4" s="76" t="str">
        <f>IF(ClientName="","",ClientName&amp;"   ·   ")&amp;"שנת "&amp;Yr</f>
        <v>שנת 2026</v>
      </c>
      <c r="C4" s="52"/>
      <c r="D4" s="52"/>
      <c r="E4" s="52"/>
      <c r="F4" s="52"/>
      <c r="G4" s="52"/>
      <c r="H4" s="52"/>
      <c r="I4" s="52"/>
      <c r="J4" s="52"/>
      <c r="K4" s="52"/>
      <c r="L4" s="52"/>
      <c r="M4" s="52"/>
      <c r="N4" s="52"/>
    </row>
    <row r="6" spans="2:14" ht="19.95" customHeight="1" x14ac:dyDescent="0.25">
      <c r="B6" s="55" t="s">
        <v>1</v>
      </c>
      <c r="C6" s="62" t="s">
        <v>2</v>
      </c>
      <c r="D6" s="52"/>
      <c r="E6" s="52"/>
      <c r="F6" s="64" t="s">
        <v>3</v>
      </c>
      <c r="G6" s="52"/>
      <c r="H6" s="52"/>
      <c r="I6" s="63" t="s">
        <v>4</v>
      </c>
      <c r="J6" s="52"/>
      <c r="K6" s="52"/>
      <c r="L6" s="68" t="s">
        <v>5</v>
      </c>
      <c r="M6" s="52"/>
      <c r="N6" s="52"/>
    </row>
    <row r="7" spans="2:14" ht="19.95" customHeight="1" x14ac:dyDescent="0.25">
      <c r="B7" s="52"/>
      <c r="C7" s="51">
        <f>'הכנסות והוצאות'!O18</f>
        <v>0</v>
      </c>
      <c r="D7" s="52"/>
      <c r="E7" s="52"/>
      <c r="F7" s="74">
        <f>'הכנסות והוצאות'!O59</f>
        <v>0</v>
      </c>
      <c r="G7" s="52"/>
      <c r="H7" s="52"/>
      <c r="I7" s="70">
        <f>'הכנסות והוצאות'!O57</f>
        <v>0</v>
      </c>
      <c r="J7" s="52"/>
      <c r="K7" s="52"/>
      <c r="L7" s="75">
        <f>'הכנסות והוצאות'!O61</f>
        <v>0</v>
      </c>
      <c r="M7" s="52"/>
      <c r="N7" s="52"/>
    </row>
    <row r="8" spans="2:14" ht="19.95" customHeight="1" x14ac:dyDescent="0.25">
      <c r="B8" s="52"/>
      <c r="C8" s="52"/>
      <c r="D8" s="52"/>
      <c r="E8" s="52"/>
      <c r="F8" s="52"/>
      <c r="G8" s="52"/>
      <c r="H8" s="52"/>
      <c r="I8" s="52"/>
      <c r="J8" s="52"/>
      <c r="K8" s="52"/>
      <c r="L8" s="52"/>
      <c r="M8" s="52"/>
      <c r="N8" s="52"/>
    </row>
    <row r="9" spans="2:14" ht="19.95" customHeight="1" x14ac:dyDescent="0.25">
      <c r="B9" s="52"/>
      <c r="C9" s="78" t="str">
        <f>"ממוצע חודשי: "&amp;TEXT('הכנסות והוצאות'!P18,"#,##0")&amp;" ₪"</f>
        <v>ממוצע חודשי: 0 ₪</v>
      </c>
      <c r="D9" s="52"/>
      <c r="E9" s="52"/>
      <c r="F9" s="67" t="str">
        <f>"ממוצע חודשי: "&amp;TEXT('הכנסות והוצאות'!P59,"#,##0")&amp;" ₪"</f>
        <v>ממוצע חודשי: 0 ₪</v>
      </c>
      <c r="G9" s="52"/>
      <c r="H9" s="52"/>
      <c r="I9" s="72" t="str">
        <f>"שיעור חיסכון: "&amp;TEXT('הכנסות והוצאות'!O62,"0%")</f>
        <v>שיעור חיסכון: 0%</v>
      </c>
      <c r="J9" s="52"/>
      <c r="K9" s="52"/>
      <c r="L9" s="66" t="str">
        <f>"נשאר אחרי הוצאות וחיסכון"</f>
        <v>נשאר אחרי הוצאות וחיסכון</v>
      </c>
      <c r="M9" s="52"/>
      <c r="N9" s="52"/>
    </row>
    <row r="10" spans="2:14" ht="30" customHeight="1" x14ac:dyDescent="0.25">
      <c r="B10" s="53" t="s">
        <v>118</v>
      </c>
      <c r="C10" s="53"/>
      <c r="D10" s="53"/>
      <c r="E10" s="53"/>
      <c r="F10" s="53"/>
      <c r="G10" s="53"/>
      <c r="H10" s="53"/>
      <c r="I10" s="53"/>
      <c r="J10" s="53"/>
      <c r="K10" s="53"/>
      <c r="L10" s="53"/>
      <c r="M10" s="53"/>
      <c r="N10" s="53"/>
    </row>
    <row r="11" spans="2:14" ht="24" customHeight="1" thickBot="1" x14ac:dyDescent="0.3">
      <c r="B11" s="47" t="s">
        <v>6</v>
      </c>
      <c r="C11" s="48"/>
      <c r="D11" s="48"/>
      <c r="E11" s="48"/>
      <c r="F11" s="48"/>
      <c r="G11" s="48"/>
      <c r="H11" s="48"/>
      <c r="I11" s="48"/>
      <c r="J11" s="48"/>
      <c r="K11" s="48"/>
      <c r="L11" s="48"/>
      <c r="M11" s="48"/>
      <c r="N11" s="48"/>
    </row>
    <row r="12" spans="2:14" ht="24" customHeight="1" x14ac:dyDescent="0.25">
      <c r="B12" s="1" t="s">
        <v>7</v>
      </c>
      <c r="C12" s="2" t="s">
        <v>8</v>
      </c>
      <c r="D12" s="3" t="s">
        <v>9</v>
      </c>
      <c r="E12" s="4" t="s">
        <v>10</v>
      </c>
      <c r="F12" s="5" t="s">
        <v>11</v>
      </c>
      <c r="G12" s="6" t="s">
        <v>12</v>
      </c>
      <c r="H12" s="7" t="s">
        <v>13</v>
      </c>
      <c r="I12" s="8" t="s">
        <v>14</v>
      </c>
      <c r="J12" s="9" t="s">
        <v>15</v>
      </c>
      <c r="K12" s="10" t="s">
        <v>16</v>
      </c>
      <c r="L12" s="11" t="s">
        <v>17</v>
      </c>
      <c r="M12" s="12" t="s">
        <v>18</v>
      </c>
      <c r="N12" s="13" t="s">
        <v>19</v>
      </c>
    </row>
    <row r="13" spans="2:14" ht="19.95" customHeight="1" x14ac:dyDescent="0.25">
      <c r="B13" s="14" t="s">
        <v>20</v>
      </c>
      <c r="C13" s="15">
        <f>'הכנסות והוצאות'!C18</f>
        <v>0</v>
      </c>
      <c r="D13" s="15">
        <f>'הכנסות והוצאות'!D18</f>
        <v>0</v>
      </c>
      <c r="E13" s="15">
        <f>'הכנסות והוצאות'!E18</f>
        <v>0</v>
      </c>
      <c r="F13" s="15">
        <f>'הכנסות והוצאות'!F18</f>
        <v>0</v>
      </c>
      <c r="G13" s="15">
        <f>'הכנסות והוצאות'!G18</f>
        <v>0</v>
      </c>
      <c r="H13" s="15">
        <f>'הכנסות והוצאות'!H18</f>
        <v>0</v>
      </c>
      <c r="I13" s="15">
        <f>'הכנסות והוצאות'!I18</f>
        <v>0</v>
      </c>
      <c r="J13" s="15">
        <f>'הכנסות והוצאות'!J18</f>
        <v>0</v>
      </c>
      <c r="K13" s="15">
        <f>'הכנסות והוצאות'!K18</f>
        <v>0</v>
      </c>
      <c r="L13" s="15">
        <f>'הכנסות והוצאות'!L18</f>
        <v>0</v>
      </c>
      <c r="M13" s="15">
        <f>'הכנסות והוצאות'!M18</f>
        <v>0</v>
      </c>
      <c r="N13" s="15">
        <f>'הכנסות והוצאות'!N18</f>
        <v>0</v>
      </c>
    </row>
    <row r="14" spans="2:14" ht="19.95" customHeight="1" x14ac:dyDescent="0.25">
      <c r="B14" s="16" t="s">
        <v>21</v>
      </c>
      <c r="C14" s="15">
        <f>'הכנסות והוצאות'!C59</f>
        <v>0</v>
      </c>
      <c r="D14" s="15">
        <f>'הכנסות והוצאות'!D59</f>
        <v>0</v>
      </c>
      <c r="E14" s="15">
        <f>'הכנסות והוצאות'!E59</f>
        <v>0</v>
      </c>
      <c r="F14" s="15">
        <f>'הכנסות והוצאות'!F59</f>
        <v>0</v>
      </c>
      <c r="G14" s="15">
        <f>'הכנסות והוצאות'!G59</f>
        <v>0</v>
      </c>
      <c r="H14" s="15">
        <f>'הכנסות והוצאות'!H59</f>
        <v>0</v>
      </c>
      <c r="I14" s="15">
        <f>'הכנסות והוצאות'!I59</f>
        <v>0</v>
      </c>
      <c r="J14" s="15">
        <f>'הכנסות והוצאות'!J59</f>
        <v>0</v>
      </c>
      <c r="K14" s="15">
        <f>'הכנסות והוצאות'!K59</f>
        <v>0</v>
      </c>
      <c r="L14" s="15">
        <f>'הכנסות והוצאות'!L59</f>
        <v>0</v>
      </c>
      <c r="M14" s="15">
        <f>'הכנסות והוצאות'!M59</f>
        <v>0</v>
      </c>
      <c r="N14" s="15">
        <f>'הכנסות והוצאות'!N59</f>
        <v>0</v>
      </c>
    </row>
    <row r="15" spans="2:14" ht="19.95" customHeight="1" x14ac:dyDescent="0.25">
      <c r="B15" s="17" t="s">
        <v>4</v>
      </c>
      <c r="C15" s="15">
        <f>'הכנסות והוצאות'!C57</f>
        <v>0</v>
      </c>
      <c r="D15" s="15">
        <f>'הכנסות והוצאות'!D57</f>
        <v>0</v>
      </c>
      <c r="E15" s="15">
        <f>'הכנסות והוצאות'!E57</f>
        <v>0</v>
      </c>
      <c r="F15" s="15">
        <f>'הכנסות והוצאות'!F57</f>
        <v>0</v>
      </c>
      <c r="G15" s="15">
        <f>'הכנסות והוצאות'!G57</f>
        <v>0</v>
      </c>
      <c r="H15" s="15">
        <f>'הכנסות והוצאות'!H57</f>
        <v>0</v>
      </c>
      <c r="I15" s="15">
        <f>'הכנסות והוצאות'!I57</f>
        <v>0</v>
      </c>
      <c r="J15" s="15">
        <f>'הכנסות והוצאות'!J57</f>
        <v>0</v>
      </c>
      <c r="K15" s="15">
        <f>'הכנסות והוצאות'!K57</f>
        <v>0</v>
      </c>
      <c r="L15" s="15">
        <f>'הכנסות והוצאות'!L57</f>
        <v>0</v>
      </c>
      <c r="M15" s="15">
        <f>'הכנסות והוצאות'!M57</f>
        <v>0</v>
      </c>
      <c r="N15" s="15">
        <f>'הכנסות והוצאות'!N57</f>
        <v>0</v>
      </c>
    </row>
    <row r="16" spans="2:14" ht="19.95" customHeight="1" x14ac:dyDescent="0.25">
      <c r="B16" s="18" t="s">
        <v>5</v>
      </c>
      <c r="C16" s="15">
        <f>'הכנסות והוצאות'!C61</f>
        <v>0</v>
      </c>
      <c r="D16" s="15">
        <f>'הכנסות והוצאות'!D61</f>
        <v>0</v>
      </c>
      <c r="E16" s="15">
        <f>'הכנסות והוצאות'!E61</f>
        <v>0</v>
      </c>
      <c r="F16" s="15">
        <f>'הכנסות והוצאות'!F61</f>
        <v>0</v>
      </c>
      <c r="G16" s="15">
        <f>'הכנסות והוצאות'!G61</f>
        <v>0</v>
      </c>
      <c r="H16" s="15">
        <f>'הכנסות והוצאות'!H61</f>
        <v>0</v>
      </c>
      <c r="I16" s="15">
        <f>'הכנסות והוצאות'!I61</f>
        <v>0</v>
      </c>
      <c r="J16" s="15">
        <f>'הכנסות והוצאות'!J61</f>
        <v>0</v>
      </c>
      <c r="K16" s="15">
        <f>'הכנסות והוצאות'!K61</f>
        <v>0</v>
      </c>
      <c r="L16" s="15">
        <f>'הכנסות והוצאות'!L61</f>
        <v>0</v>
      </c>
      <c r="M16" s="15">
        <f>'הכנסות והוצאות'!M61</f>
        <v>0</v>
      </c>
      <c r="N16" s="15">
        <f>'הכנסות והוצאות'!N61</f>
        <v>0</v>
      </c>
    </row>
    <row r="17" spans="2:14" ht="19.95" customHeight="1" x14ac:dyDescent="0.25">
      <c r="B17" s="19" t="s">
        <v>22</v>
      </c>
      <c r="C17" s="20">
        <f>'הכנסות והוצאות'!C62</f>
        <v>0</v>
      </c>
      <c r="D17" s="20">
        <f>'הכנסות והוצאות'!D62</f>
        <v>0</v>
      </c>
      <c r="E17" s="20">
        <f>'הכנסות והוצאות'!E62</f>
        <v>0</v>
      </c>
      <c r="F17" s="20">
        <f>'הכנסות והוצאות'!F62</f>
        <v>0</v>
      </c>
      <c r="G17" s="20">
        <f>'הכנסות והוצאות'!G62</f>
        <v>0</v>
      </c>
      <c r="H17" s="20">
        <f>'הכנסות והוצאות'!H62</f>
        <v>0</v>
      </c>
      <c r="I17" s="20">
        <f>'הכנסות והוצאות'!I62</f>
        <v>0</v>
      </c>
      <c r="J17" s="20">
        <f>'הכנסות והוצאות'!J62</f>
        <v>0</v>
      </c>
      <c r="K17" s="20">
        <f>'הכנסות והוצאות'!K62</f>
        <v>0</v>
      </c>
      <c r="L17" s="20">
        <f>'הכנסות והוצאות'!L62</f>
        <v>0</v>
      </c>
      <c r="M17" s="20">
        <f>'הכנסות והוצאות'!M62</f>
        <v>0</v>
      </c>
      <c r="N17" s="20">
        <f>'הכנסות והוצאות'!N62</f>
        <v>0</v>
      </c>
    </row>
    <row r="18" spans="2:14" ht="19.95" customHeight="1" x14ac:dyDescent="0.25">
      <c r="B18" s="77" t="s">
        <v>23</v>
      </c>
      <c r="C18" s="52"/>
      <c r="D18" s="52"/>
      <c r="E18" s="52"/>
      <c r="F18" s="52"/>
      <c r="G18" s="52"/>
      <c r="H18" s="52"/>
      <c r="I18" s="52"/>
      <c r="J18" s="52"/>
      <c r="K18" s="52"/>
      <c r="L18" s="52"/>
      <c r="M18" s="52"/>
      <c r="N18" s="52"/>
    </row>
    <row r="19" spans="2:14" ht="19.95" customHeight="1" x14ac:dyDescent="0.25">
      <c r="B19" s="21" t="s">
        <v>24</v>
      </c>
      <c r="C19" s="15" t="str">
        <f>IF(1&gt;LastIdx,"",'חישובי עזר'!I42)</f>
        <v/>
      </c>
      <c r="D19" s="15" t="str">
        <f>IF(2&gt;LastIdx,"",'חישובי עזר'!I43)</f>
        <v/>
      </c>
      <c r="E19" s="15" t="str">
        <f>IF(3&gt;LastIdx,"",'חישובי עזר'!I44)</f>
        <v/>
      </c>
      <c r="F19" s="15" t="str">
        <f>IF(4&gt;LastIdx,"",'חישובי עזר'!I45)</f>
        <v/>
      </c>
      <c r="G19" s="15" t="str">
        <f>IF(5&gt;LastIdx,"",'חישובי עזר'!I46)</f>
        <v/>
      </c>
      <c r="H19" s="15" t="str">
        <f>IF(6&gt;LastIdx,"",'חישובי עזר'!I47)</f>
        <v/>
      </c>
      <c r="I19" s="15" t="str">
        <f>IF(7&gt;LastIdx,"",'חישובי עזר'!I48)</f>
        <v/>
      </c>
      <c r="J19" s="15" t="str">
        <f>IF(8&gt;LastIdx,"",'חישובי עזר'!I49)</f>
        <v/>
      </c>
      <c r="K19" s="15" t="str">
        <f>IF(9&gt;LastIdx,"",'חישובי עזר'!I50)</f>
        <v/>
      </c>
      <c r="L19" s="15" t="str">
        <f>IF(10&gt;LastIdx,"",'חישובי עזר'!I51)</f>
        <v/>
      </c>
      <c r="M19" s="15" t="str">
        <f>IF(11&gt;LastIdx,"",'חישובי עזר'!I52)</f>
        <v/>
      </c>
      <c r="N19" s="15" t="str">
        <f>IF(12&gt;LastIdx,"",'חישובי עזר'!I53)</f>
        <v/>
      </c>
    </row>
    <row r="20" spans="2:14" ht="19.95" customHeight="1" x14ac:dyDescent="0.25">
      <c r="B20" s="21" t="s">
        <v>25</v>
      </c>
      <c r="C20" s="15" t="str">
        <f>IF(1&gt;LastIdx,"",'חישובי עזר'!J42)</f>
        <v/>
      </c>
      <c r="D20" s="15" t="str">
        <f>IF(2&gt;LastIdx,"",'חישובי עזר'!J43)</f>
        <v/>
      </c>
      <c r="E20" s="15" t="str">
        <f>IF(3&gt;LastIdx,"",'חישובי עזר'!J44)</f>
        <v/>
      </c>
      <c r="F20" s="15" t="str">
        <f>IF(4&gt;LastIdx,"",'חישובי עזר'!J45)</f>
        <v/>
      </c>
      <c r="G20" s="15" t="str">
        <f>IF(5&gt;LastIdx,"",'חישובי עזר'!J46)</f>
        <v/>
      </c>
      <c r="H20" s="15" t="str">
        <f>IF(6&gt;LastIdx,"",'חישובי עזר'!J47)</f>
        <v/>
      </c>
      <c r="I20" s="15" t="str">
        <f>IF(7&gt;LastIdx,"",'חישובי עזר'!J48)</f>
        <v/>
      </c>
      <c r="J20" s="15" t="str">
        <f>IF(8&gt;LastIdx,"",'חישובי עזר'!J49)</f>
        <v/>
      </c>
      <c r="K20" s="15" t="str">
        <f>IF(9&gt;LastIdx,"",'חישובי עזר'!J50)</f>
        <v/>
      </c>
      <c r="L20" s="15" t="str">
        <f>IF(10&gt;LastIdx,"",'חישובי עזר'!J51)</f>
        <v/>
      </c>
      <c r="M20" s="15" t="str">
        <f>IF(11&gt;LastIdx,"",'חישובי עזר'!J52)</f>
        <v/>
      </c>
      <c r="N20" s="15" t="str">
        <f>IF(12&gt;LastIdx,"",'חישובי עזר'!J53)</f>
        <v/>
      </c>
    </row>
    <row r="21" spans="2:14" ht="28.05" customHeight="1" x14ac:dyDescent="0.25">
      <c r="B21" s="22" t="s">
        <v>26</v>
      </c>
      <c r="C21" s="23" t="str">
        <f>IF(1&gt;LastIdx,"",'חישובי עזר'!K42)</f>
        <v/>
      </c>
      <c r="D21" s="23" t="str">
        <f>IF(2&gt;LastIdx,"",'חישובי עזר'!K43)</f>
        <v/>
      </c>
      <c r="E21" s="23" t="str">
        <f>IF(3&gt;LastIdx,"",'חישובי עזר'!K44)</f>
        <v/>
      </c>
      <c r="F21" s="23" t="str">
        <f>IF(4&gt;LastIdx,"",'חישובי עזר'!K45)</f>
        <v/>
      </c>
      <c r="G21" s="23" t="str">
        <f>IF(5&gt;LastIdx,"",'חישובי עזר'!K46)</f>
        <v/>
      </c>
      <c r="H21" s="23" t="str">
        <f>IF(6&gt;LastIdx,"",'חישובי עזר'!K47)</f>
        <v/>
      </c>
      <c r="I21" s="23" t="str">
        <f>IF(7&gt;LastIdx,"",'חישובי עזר'!K48)</f>
        <v/>
      </c>
      <c r="J21" s="23" t="str">
        <f>IF(8&gt;LastIdx,"",'חישובי עזר'!K49)</f>
        <v/>
      </c>
      <c r="K21" s="23" t="str">
        <f>IF(9&gt;LastIdx,"",'חישובי עזר'!K50)</f>
        <v/>
      </c>
      <c r="L21" s="23" t="str">
        <f>IF(10&gt;LastIdx,"",'חישובי עזר'!K51)</f>
        <v/>
      </c>
      <c r="M21" s="23" t="str">
        <f>IF(11&gt;LastIdx,"",'חישובי עזר'!K52)</f>
        <v/>
      </c>
      <c r="N21" s="23" t="str">
        <f>IF(12&gt;LastIdx,"",'חישובי עזר'!K53)</f>
        <v/>
      </c>
    </row>
    <row r="23" spans="2:14" ht="24" customHeight="1" x14ac:dyDescent="0.25">
      <c r="B23" s="47" t="s">
        <v>27</v>
      </c>
      <c r="C23" s="48"/>
      <c r="D23" s="48"/>
      <c r="E23" s="48"/>
      <c r="F23" s="48"/>
      <c r="G23" s="48"/>
      <c r="H23" s="48"/>
      <c r="I23" s="48"/>
      <c r="J23" s="48"/>
      <c r="K23" s="48"/>
      <c r="L23" s="48"/>
      <c r="M23" s="48"/>
      <c r="N23" s="48"/>
    </row>
    <row r="42" spans="2:14" ht="24" customHeight="1" x14ac:dyDescent="0.25">
      <c r="B42" s="47" t="s">
        <v>28</v>
      </c>
      <c r="C42" s="48"/>
      <c r="D42" s="48"/>
      <c r="E42" s="48"/>
      <c r="F42" s="48"/>
      <c r="G42" s="48"/>
      <c r="H42" s="48"/>
      <c r="I42" s="48"/>
      <c r="J42" s="48"/>
      <c r="K42" s="48"/>
      <c r="L42" s="48"/>
      <c r="M42" s="48"/>
      <c r="N42" s="48"/>
    </row>
    <row r="60" spans="2:14" ht="24" customHeight="1" x14ac:dyDescent="0.25">
      <c r="B60" s="47" t="s">
        <v>29</v>
      </c>
      <c r="C60" s="48"/>
      <c r="D60" s="48"/>
      <c r="E60" s="48"/>
      <c r="F60" s="48"/>
      <c r="G60" s="48"/>
      <c r="H60" s="48"/>
      <c r="I60" s="48"/>
      <c r="J60" s="48"/>
      <c r="K60" s="48"/>
      <c r="L60" s="48"/>
      <c r="M60" s="48"/>
      <c r="N60" s="48"/>
    </row>
    <row r="61" spans="2:14" ht="25.95" customHeight="1" x14ac:dyDescent="0.25">
      <c r="B61" s="45" t="s">
        <v>30</v>
      </c>
      <c r="C61" s="46"/>
      <c r="D61" s="24" t="s">
        <v>31</v>
      </c>
      <c r="E61" s="24" t="s">
        <v>32</v>
      </c>
      <c r="H61" s="45" t="s">
        <v>33</v>
      </c>
      <c r="I61" s="46"/>
      <c r="J61" s="24" t="s">
        <v>31</v>
      </c>
      <c r="K61" s="24" t="s">
        <v>32</v>
      </c>
    </row>
    <row r="62" spans="2:14" ht="18" customHeight="1" x14ac:dyDescent="0.25">
      <c r="B62" s="49" t="str">
        <f>IF('חישובי עזר'!O3="","",INDEX('חישובי עזר'!$A$3:$A$25,'חישובי עזר'!O3))</f>
        <v/>
      </c>
      <c r="C62" s="50"/>
      <c r="D62" s="15" t="str">
        <f>IF('חישובי עזר'!O3="","",INDEX('חישובי עזר'!$B$3:$B$25,'חישובי עזר'!O3))</f>
        <v/>
      </c>
      <c r="E62" s="20" t="str">
        <f>IF(OR(D62="",'הכנסות והוצאות'!O59=0),"",D62/'הכנסות והוצאות'!O59)</f>
        <v/>
      </c>
      <c r="H62" s="49" t="str">
        <f>IF('חישובי עזר'!P3="","",INDEX('חישובי עזר'!$A$30:$A$37,'חישובי עזר'!P3))</f>
        <v/>
      </c>
      <c r="I62" s="50"/>
      <c r="J62" s="15" t="str">
        <f>IF('חישובי עזר'!P3="","",INDEX('חישובי עזר'!$B$30:$B$37,'חישובי עזר'!P3))</f>
        <v/>
      </c>
      <c r="K62" s="20" t="str">
        <f>IF(OR(J62="",'הכנסות והוצאות'!O18=0),"",J62/'הכנסות והוצאות'!O18)</f>
        <v/>
      </c>
    </row>
    <row r="63" spans="2:14" ht="18" customHeight="1" x14ac:dyDescent="0.25">
      <c r="B63" s="49" t="str">
        <f>IF('חישובי עזר'!O4="","",INDEX('חישובי עזר'!$A$3:$A$25,'חישובי עזר'!O4))</f>
        <v/>
      </c>
      <c r="C63" s="50"/>
      <c r="D63" s="15" t="str">
        <f>IF('חישובי עזר'!O4="","",INDEX('חישובי עזר'!$B$3:$B$25,'חישובי עזר'!O4))</f>
        <v/>
      </c>
      <c r="E63" s="20" t="str">
        <f>IF(OR(D63="",'הכנסות והוצאות'!O59=0),"",D63/'הכנסות והוצאות'!O59)</f>
        <v/>
      </c>
      <c r="H63" s="49" t="str">
        <f>IF('חישובי עזר'!P4="","",INDEX('חישובי עזר'!$A$30:$A$37,'חישובי עזר'!P4))</f>
        <v/>
      </c>
      <c r="I63" s="50"/>
      <c r="J63" s="15" t="str">
        <f>IF('חישובי עזר'!P4="","",INDEX('חישובי עזר'!$B$30:$B$37,'חישובי עזר'!P4))</f>
        <v/>
      </c>
      <c r="K63" s="20" t="str">
        <f>IF(OR(J63="",'הכנסות והוצאות'!O18=0),"",J63/'הכנסות והוצאות'!O18)</f>
        <v/>
      </c>
    </row>
    <row r="64" spans="2:14" ht="18" customHeight="1" x14ac:dyDescent="0.25">
      <c r="B64" s="49" t="str">
        <f>IF('חישובי עזר'!O5="","",INDEX('חישובי עזר'!$A$3:$A$25,'חישובי עזר'!O5))</f>
        <v/>
      </c>
      <c r="C64" s="50"/>
      <c r="D64" s="15" t="str">
        <f>IF('חישובי עזר'!O5="","",INDEX('חישובי עזר'!$B$3:$B$25,'חישובי עזר'!O5))</f>
        <v/>
      </c>
      <c r="E64" s="20" t="str">
        <f>IF(OR(D64="",'הכנסות והוצאות'!O59=0),"",D64/'הכנסות והוצאות'!O59)</f>
        <v/>
      </c>
      <c r="H64" s="49" t="str">
        <f>IF('חישובי עזר'!P5="","",INDEX('חישובי עזר'!$A$30:$A$37,'חישובי עזר'!P5))</f>
        <v/>
      </c>
      <c r="I64" s="50"/>
      <c r="J64" s="15" t="str">
        <f>IF('חישובי עזר'!P5="","",INDEX('חישובי עזר'!$B$30:$B$37,'חישובי עזר'!P5))</f>
        <v/>
      </c>
      <c r="K64" s="20" t="str">
        <f>IF(OR(J64="",'הכנסות והוצאות'!O18=0),"",J64/'הכנסות והוצאות'!O18)</f>
        <v/>
      </c>
    </row>
    <row r="65" spans="2:14" ht="18" customHeight="1" x14ac:dyDescent="0.25">
      <c r="B65" s="49" t="str">
        <f>IF('חישובי עזר'!O6="","",INDEX('חישובי עזר'!$A$3:$A$25,'חישובי עזר'!O6))</f>
        <v/>
      </c>
      <c r="C65" s="50"/>
      <c r="D65" s="15" t="str">
        <f>IF('חישובי עזר'!O6="","",INDEX('חישובי עזר'!$B$3:$B$25,'חישובי עזר'!O6))</f>
        <v/>
      </c>
      <c r="E65" s="20" t="str">
        <f>IF(OR(D65="",'הכנסות והוצאות'!O59=0),"",D65/'הכנסות והוצאות'!O59)</f>
        <v/>
      </c>
      <c r="H65" s="49" t="str">
        <f>IF('חישובי עזר'!P6="","",INDEX('חישובי עזר'!$A$30:$A$37,'חישובי עזר'!P6))</f>
        <v/>
      </c>
      <c r="I65" s="50"/>
      <c r="J65" s="15" t="str">
        <f>IF('חישובי עזר'!P6="","",INDEX('חישובי עזר'!$B$30:$B$37,'חישובי עזר'!P6))</f>
        <v/>
      </c>
      <c r="K65" s="20" t="str">
        <f>IF(OR(J65="",'הכנסות והוצאות'!O18=0),"",J65/'הכנסות והוצאות'!O18)</f>
        <v/>
      </c>
    </row>
    <row r="66" spans="2:14" ht="18" customHeight="1" x14ac:dyDescent="0.25">
      <c r="B66" s="49" t="str">
        <f>IF('חישובי עזר'!O7="","",INDEX('חישובי עזר'!$A$3:$A$25,'חישובי עזר'!O7))</f>
        <v/>
      </c>
      <c r="C66" s="50"/>
      <c r="D66" s="15" t="str">
        <f>IF('חישובי עזר'!O7="","",INDEX('חישובי עזר'!$B$3:$B$25,'חישובי עזר'!O7))</f>
        <v/>
      </c>
      <c r="E66" s="20" t="str">
        <f>IF(OR(D66="",'הכנסות והוצאות'!O59=0),"",D66/'הכנסות והוצאות'!O59)</f>
        <v/>
      </c>
      <c r="H66" s="49" t="str">
        <f>IF('חישובי עזר'!P7="","",INDEX('חישובי עזר'!$A$30:$A$37,'חישובי עזר'!P7))</f>
        <v/>
      </c>
      <c r="I66" s="50"/>
      <c r="J66" s="15" t="str">
        <f>IF('חישובי עזר'!P7="","",INDEX('חישובי עזר'!$B$30:$B$37,'חישובי עזר'!P7))</f>
        <v/>
      </c>
      <c r="K66" s="20" t="str">
        <f>IF(OR(J66="",'הכנסות והוצאות'!O18=0),"",J66/'הכנסות והוצאות'!O18)</f>
        <v/>
      </c>
    </row>
    <row r="67" spans="2:14" ht="18" customHeight="1" x14ac:dyDescent="0.25">
      <c r="B67" s="49" t="str">
        <f>IF('חישובי עזר'!O8="","",INDEX('חישובי עזר'!$A$3:$A$25,'חישובי עזר'!O8))</f>
        <v/>
      </c>
      <c r="C67" s="50"/>
      <c r="D67" s="15" t="str">
        <f>IF('חישובי עזר'!O8="","",INDEX('חישובי עזר'!$B$3:$B$25,'חישובי עזר'!O8))</f>
        <v/>
      </c>
      <c r="E67" s="20" t="str">
        <f>IF(OR(D67="",'הכנסות והוצאות'!O59=0),"",D67/'הכנסות והוצאות'!O59)</f>
        <v/>
      </c>
      <c r="H67" s="49" t="str">
        <f>IF('חישובי עזר'!P8="","",INDEX('חישובי עזר'!$A$30:$A$37,'חישובי עזר'!P8))</f>
        <v/>
      </c>
      <c r="I67" s="50"/>
      <c r="J67" s="15" t="str">
        <f>IF('חישובי עזר'!P8="","",INDEX('חישובי עזר'!$B$30:$B$37,'חישובי עזר'!P8))</f>
        <v/>
      </c>
      <c r="K67" s="20" t="str">
        <f>IF(OR(J67="",'הכנסות והוצאות'!O18=0),"",J67/'הכנסות והוצאות'!O18)</f>
        <v/>
      </c>
    </row>
    <row r="68" spans="2:14" ht="18" customHeight="1" x14ac:dyDescent="0.25">
      <c r="B68" s="49" t="str">
        <f>IF('חישובי עזר'!O9="","",INDEX('חישובי עזר'!$A$3:$A$25,'חישובי עזר'!O9))</f>
        <v/>
      </c>
      <c r="C68" s="50"/>
      <c r="D68" s="15" t="str">
        <f>IF('חישובי עזר'!O9="","",INDEX('חישובי עזר'!$B$3:$B$25,'חישובי עזר'!O9))</f>
        <v/>
      </c>
      <c r="E68" s="20" t="str">
        <f>IF(OR(D68="",'הכנסות והוצאות'!O59=0),"",D68/'הכנסות והוצאות'!O59)</f>
        <v/>
      </c>
      <c r="H68" s="49" t="str">
        <f>IF('הכנסות והוצאות'!O18-SUM(J62:J67)&gt;0.5,"אחר","")</f>
        <v/>
      </c>
      <c r="I68" s="50"/>
      <c r="J68" s="15" t="str">
        <f>IF(H68="","",'הכנסות והוצאות'!O18-SUM(J62:J67))</f>
        <v/>
      </c>
      <c r="K68" s="20" t="str">
        <f>IF(OR(J68="",'הכנסות והוצאות'!O18=0),"",J68/'הכנסות והוצאות'!O18)</f>
        <v/>
      </c>
    </row>
    <row r="69" spans="2:14" ht="18" customHeight="1" x14ac:dyDescent="0.25">
      <c r="B69" s="49" t="str">
        <f>IF('חישובי עזר'!O10="","",INDEX('חישובי עזר'!$A$3:$A$25,'חישובי עזר'!O10))</f>
        <v/>
      </c>
      <c r="C69" s="50"/>
      <c r="D69" s="15" t="str">
        <f>IF('חישובי עזר'!O10="","",INDEX('חישובי עזר'!$B$3:$B$25,'חישובי עזר'!O10))</f>
        <v/>
      </c>
      <c r="E69" s="20" t="str">
        <f>IF(OR(D69="",'הכנסות והוצאות'!O59=0),"",D69/'הכנסות והוצאות'!O59)</f>
        <v/>
      </c>
      <c r="H69" s="57" t="s">
        <v>2</v>
      </c>
      <c r="I69" s="58"/>
      <c r="J69" s="27">
        <f>'הכנסות והוצאות'!O18</f>
        <v>0</v>
      </c>
      <c r="K69" s="28"/>
    </row>
    <row r="70" spans="2:14" ht="18" customHeight="1" x14ac:dyDescent="0.25">
      <c r="B70" s="49" t="str">
        <f>IF('הכנסות והוצאות'!O59-SUM(D62:D69)&gt;0.5,"אחר","")</f>
        <v/>
      </c>
      <c r="C70" s="50"/>
      <c r="D70" s="15" t="str">
        <f>IF(B70="","",'הכנסות והוצאות'!O59-SUM(D62:D69))</f>
        <v/>
      </c>
      <c r="E70" s="20" t="str">
        <f>IF(OR(D70="",'הכנסות והוצאות'!O59=0),"",D70/'הכנסות והוצאות'!O59)</f>
        <v/>
      </c>
    </row>
    <row r="71" spans="2:14" x14ac:dyDescent="0.25">
      <c r="B71" s="57" t="s">
        <v>3</v>
      </c>
      <c r="C71" s="58"/>
      <c r="D71" s="27">
        <f>'הכנסות והוצאות'!O59</f>
        <v>0</v>
      </c>
      <c r="E71" s="28"/>
    </row>
    <row r="73" spans="2:14" ht="24" customHeight="1" x14ac:dyDescent="0.25">
      <c r="B73" s="47" t="s">
        <v>117</v>
      </c>
      <c r="C73" s="48"/>
      <c r="D73" s="48"/>
      <c r="E73" s="48"/>
      <c r="F73" s="48"/>
      <c r="G73" s="48"/>
      <c r="H73" s="48"/>
      <c r="I73" s="48"/>
      <c r="J73" s="48"/>
      <c r="K73" s="48"/>
      <c r="L73" s="48"/>
      <c r="M73" s="48"/>
      <c r="N73" s="48"/>
    </row>
    <row r="91" spans="2:14" ht="24" customHeight="1" thickBot="1" x14ac:dyDescent="0.3">
      <c r="B91" s="47" t="s">
        <v>34</v>
      </c>
      <c r="C91" s="48"/>
      <c r="D91" s="48"/>
      <c r="E91" s="48"/>
      <c r="F91" s="48"/>
      <c r="G91" s="48"/>
      <c r="H91" s="48"/>
      <c r="I91" s="48"/>
      <c r="J91" s="48"/>
      <c r="K91" s="48"/>
      <c r="L91" s="48"/>
      <c r="M91" s="48"/>
      <c r="N91" s="48"/>
    </row>
    <row r="92" spans="2:14" ht="24" customHeight="1" x14ac:dyDescent="0.25">
      <c r="B92" s="45" t="s">
        <v>35</v>
      </c>
      <c r="C92" s="46"/>
      <c r="D92" s="60" t="s">
        <v>36</v>
      </c>
      <c r="E92" s="46"/>
      <c r="F92" s="60" t="s">
        <v>37</v>
      </c>
      <c r="G92" s="46"/>
      <c r="H92" s="60" t="s">
        <v>38</v>
      </c>
      <c r="I92" s="46"/>
      <c r="J92" s="60" t="s">
        <v>39</v>
      </c>
      <c r="K92" s="46"/>
    </row>
    <row r="93" spans="2:14" ht="22.05" customHeight="1" x14ac:dyDescent="0.25">
      <c r="B93" s="59" t="s">
        <v>40</v>
      </c>
      <c r="C93" s="50"/>
      <c r="D93" s="61">
        <f>'הכנסות והוצאות'!Q29</f>
        <v>0</v>
      </c>
      <c r="E93" s="50"/>
      <c r="F93" s="69">
        <f>'הכנסות והוצאות'!P29</f>
        <v>0</v>
      </c>
      <c r="G93" s="50"/>
      <c r="H93" s="54" t="str">
        <f>IF(D93=0,"",F93/D93)</f>
        <v/>
      </c>
      <c r="I93" s="50"/>
      <c r="J93" s="56" t="str">
        <f>IF(D93=0,"",IF(F93&lt;=D93,"✓ במסגרת","▲ חריגה"))</f>
        <v/>
      </c>
      <c r="K93" s="50"/>
    </row>
    <row r="94" spans="2:14" ht="22.05" customHeight="1" x14ac:dyDescent="0.25">
      <c r="B94" s="59" t="s">
        <v>41</v>
      </c>
      <c r="C94" s="50"/>
      <c r="D94" s="61">
        <f>'הכנסות והוצאות'!Q44</f>
        <v>0</v>
      </c>
      <c r="E94" s="50"/>
      <c r="F94" s="69">
        <f>'הכנסות והוצאות'!P44</f>
        <v>0</v>
      </c>
      <c r="G94" s="50"/>
      <c r="H94" s="54" t="str">
        <f>IF(D94=0,"",F94/D94)</f>
        <v/>
      </c>
      <c r="I94" s="50"/>
      <c r="J94" s="56" t="str">
        <f>IF(D94=0,"",IF(F94&lt;=D94,"✓ במסגרת","▲ חריגה"))</f>
        <v/>
      </c>
      <c r="K94" s="50"/>
    </row>
    <row r="95" spans="2:14" ht="22.05" customHeight="1" x14ac:dyDescent="0.25">
      <c r="B95" s="59" t="s">
        <v>42</v>
      </c>
      <c r="C95" s="50"/>
      <c r="D95" s="61">
        <f>'הכנסות והוצאות'!Q50</f>
        <v>0</v>
      </c>
      <c r="E95" s="50"/>
      <c r="F95" s="69">
        <f>'הכנסות והוצאות'!P50</f>
        <v>0</v>
      </c>
      <c r="G95" s="50"/>
      <c r="H95" s="54" t="str">
        <f>IF(D95=0,"",F95/D95)</f>
        <v/>
      </c>
      <c r="I95" s="50"/>
      <c r="J95" s="56" t="str">
        <f>IF(D95=0,"",IF(F95&lt;=D95,"✓ במסגרת","▲ חריגה"))</f>
        <v/>
      </c>
      <c r="K95" s="50"/>
    </row>
    <row r="96" spans="2:14" ht="22.05" customHeight="1" x14ac:dyDescent="0.25">
      <c r="B96" s="59" t="s">
        <v>4</v>
      </c>
      <c r="C96" s="50"/>
      <c r="D96" s="61">
        <f>'הכנסות והוצאות'!Q57</f>
        <v>0</v>
      </c>
      <c r="E96" s="50"/>
      <c r="F96" s="69">
        <f>'הכנסות והוצאות'!P57</f>
        <v>0</v>
      </c>
      <c r="G96" s="50"/>
      <c r="H96" s="54" t="str">
        <f>IF(D96=0,"",F96/D96)</f>
        <v/>
      </c>
      <c r="I96" s="50"/>
      <c r="J96" s="56" t="str">
        <f>IF(D96=0,"",IF(F96&gt;=D96,"✓ הושג","נמוך מהיעד"))</f>
        <v/>
      </c>
      <c r="K96" s="50"/>
    </row>
    <row r="99" spans="2:14" ht="18" customHeight="1" x14ac:dyDescent="0.25">
      <c r="B99" s="71" t="s">
        <v>43</v>
      </c>
      <c r="C99" s="52"/>
      <c r="D99" s="52"/>
      <c r="E99" s="52"/>
      <c r="F99" s="52"/>
      <c r="G99" s="52"/>
      <c r="H99" s="52"/>
      <c r="I99" s="52"/>
      <c r="J99" s="52"/>
      <c r="K99" s="52"/>
      <c r="L99" s="52"/>
      <c r="M99" s="52"/>
      <c r="N99" s="52"/>
    </row>
    <row r="100" spans="2:14" x14ac:dyDescent="0.25">
      <c r="B100" s="65" t="s">
        <v>44</v>
      </c>
      <c r="C100" s="52"/>
      <c r="D100" s="52"/>
      <c r="E100" s="52"/>
      <c r="F100" s="52"/>
      <c r="G100" s="52"/>
      <c r="H100" s="52"/>
      <c r="I100" s="52"/>
      <c r="J100" s="52"/>
      <c r="K100" s="52"/>
      <c r="L100" s="52"/>
      <c r="M100" s="52"/>
      <c r="N100" s="52"/>
    </row>
    <row r="101" spans="2:14" x14ac:dyDescent="0.25">
      <c r="B101" s="52"/>
      <c r="C101" s="52"/>
      <c r="D101" s="52"/>
      <c r="E101" s="52"/>
      <c r="F101" s="52"/>
      <c r="G101" s="52"/>
      <c r="H101" s="52"/>
      <c r="I101" s="52"/>
      <c r="J101" s="52"/>
      <c r="K101" s="52"/>
      <c r="L101" s="52"/>
      <c r="M101" s="52"/>
      <c r="N101" s="52"/>
    </row>
  </sheetData>
  <sheetProtection sheet="1" formatColumns="0" formatRows="0"/>
  <mergeCells count="70">
    <mergeCell ref="J94:K94"/>
    <mergeCell ref="B93:C93"/>
    <mergeCell ref="H93:I93"/>
    <mergeCell ref="H63:I63"/>
    <mergeCell ref="B66:C66"/>
    <mergeCell ref="H92:I92"/>
    <mergeCell ref="H94:I94"/>
    <mergeCell ref="D96:E96"/>
    <mergeCell ref="F96:G96"/>
    <mergeCell ref="C9:E9"/>
    <mergeCell ref="F95:G95"/>
    <mergeCell ref="F92:G92"/>
    <mergeCell ref="B65:C65"/>
    <mergeCell ref="B61:C61"/>
    <mergeCell ref="B94:C94"/>
    <mergeCell ref="H95:I95"/>
    <mergeCell ref="B2:N3"/>
    <mergeCell ref="J95:K95"/>
    <mergeCell ref="B62:C62"/>
    <mergeCell ref="F7:H8"/>
    <mergeCell ref="L7:N8"/>
    <mergeCell ref="H68:I68"/>
    <mergeCell ref="B71:C71"/>
    <mergeCell ref="B91:N91"/>
    <mergeCell ref="D92:E92"/>
    <mergeCell ref="B4:N4"/>
    <mergeCell ref="B18:N18"/>
    <mergeCell ref="B23:N23"/>
    <mergeCell ref="J93:K93"/>
    <mergeCell ref="B42:N42"/>
    <mergeCell ref="B92:C92"/>
    <mergeCell ref="B100:N101"/>
    <mergeCell ref="B60:N60"/>
    <mergeCell ref="L9:N9"/>
    <mergeCell ref="F9:H9"/>
    <mergeCell ref="L6:N6"/>
    <mergeCell ref="D94:E94"/>
    <mergeCell ref="B67:C67"/>
    <mergeCell ref="H64:I64"/>
    <mergeCell ref="F94:G94"/>
    <mergeCell ref="I7:K8"/>
    <mergeCell ref="B63:C63"/>
    <mergeCell ref="D93:E93"/>
    <mergeCell ref="F93:G93"/>
    <mergeCell ref="B99:N99"/>
    <mergeCell ref="B96:C96"/>
    <mergeCell ref="I9:K9"/>
    <mergeCell ref="H96:I96"/>
    <mergeCell ref="B6:B9"/>
    <mergeCell ref="H66:I66"/>
    <mergeCell ref="J96:K96"/>
    <mergeCell ref="B69:C69"/>
    <mergeCell ref="H69:I69"/>
    <mergeCell ref="B95:C95"/>
    <mergeCell ref="J92:K92"/>
    <mergeCell ref="B11:N11"/>
    <mergeCell ref="D95:E95"/>
    <mergeCell ref="H65:I65"/>
    <mergeCell ref="B68:C68"/>
    <mergeCell ref="C6:E6"/>
    <mergeCell ref="I6:K6"/>
    <mergeCell ref="F6:H6"/>
    <mergeCell ref="H62:I62"/>
    <mergeCell ref="H61:I61"/>
    <mergeCell ref="B73:N73"/>
    <mergeCell ref="B70:C70"/>
    <mergeCell ref="B64:C64"/>
    <mergeCell ref="C7:E8"/>
    <mergeCell ref="B10:N10"/>
    <mergeCell ref="H67:I67"/>
  </mergeCells>
  <conditionalFormatting sqref="C16:N16">
    <cfRule type="cellIs" dxfId="26" priority="1" operator="greaterThan">
      <formula>0</formula>
    </cfRule>
    <cfRule type="cellIs" dxfId="25" priority="2" operator="lessThan">
      <formula>0</formula>
    </cfRule>
  </conditionalFormatting>
  <conditionalFormatting sqref="C21:N21">
    <cfRule type="cellIs" dxfId="24" priority="3" operator="greaterThan">
      <formula>0</formula>
    </cfRule>
    <cfRule type="cellIs" dxfId="23" priority="4" operator="lessThan">
      <formula>0</formula>
    </cfRule>
  </conditionalFormatting>
  <conditionalFormatting sqref="C17:N17">
    <cfRule type="dataBar" priority="5">
      <dataBar>
        <cfvo type="num" val="0"/>
        <cfvo type="num" val="0.5"/>
        <color rgb="FF70A4CB"/>
      </dataBar>
    </cfRule>
  </conditionalFormatting>
  <conditionalFormatting sqref="E62:E70">
    <cfRule type="dataBar" priority="6">
      <dataBar>
        <cfvo type="num" val="0"/>
        <cfvo type="num" val="1"/>
        <color rgb="FF70A4CB"/>
      </dataBar>
    </cfRule>
  </conditionalFormatting>
  <conditionalFormatting sqref="K62:K68">
    <cfRule type="dataBar" priority="7">
      <dataBar>
        <cfvo type="num" val="0"/>
        <cfvo type="num" val="1"/>
        <color rgb="FF70A4CB"/>
      </dataBar>
    </cfRule>
  </conditionalFormatting>
  <conditionalFormatting sqref="C13:N13">
    <cfRule type="colorScale" priority="8">
      <colorScale>
        <cfvo type="num" val="0"/>
        <cfvo type="max"/>
        <color rgb="FFFFFFFF"/>
        <color rgb="FFBFE3D5"/>
      </colorScale>
    </cfRule>
  </conditionalFormatting>
  <conditionalFormatting sqref="C14:N14">
    <cfRule type="colorScale" priority="9">
      <colorScale>
        <cfvo type="num" val="0"/>
        <cfvo type="max"/>
        <color rgb="FFFFFFFF"/>
        <color rgb="FFF4C3C8"/>
      </colorScale>
    </cfRule>
  </conditionalFormatting>
  <conditionalFormatting sqref="C15:N15">
    <cfRule type="colorScale" priority="10">
      <colorScale>
        <cfvo type="num" val="0"/>
        <cfvo type="max"/>
        <color rgb="FFFFFFFF"/>
        <color rgb="FFBCD6EC"/>
      </colorScale>
    </cfRule>
  </conditionalFormatting>
  <conditionalFormatting sqref="J93">
    <cfRule type="expression" dxfId="22" priority="11">
      <formula>OR(LEFT(J93,1)="▲",LEFT(J93,1)="נ")</formula>
    </cfRule>
  </conditionalFormatting>
  <conditionalFormatting sqref="J94">
    <cfRule type="expression" dxfId="21" priority="12">
      <formula>OR(LEFT(J94,1)="▲",LEFT(J94,1)="נ")</formula>
    </cfRule>
  </conditionalFormatting>
  <conditionalFormatting sqref="J95">
    <cfRule type="expression" dxfId="20" priority="13">
      <formula>OR(LEFT(J95,1)="▲",LEFT(J95,1)="נ")</formula>
    </cfRule>
  </conditionalFormatting>
  <conditionalFormatting sqref="J96">
    <cfRule type="expression" dxfId="19" priority="14">
      <formula>OR(LEFT(J96,1)="▲",LEFT(J96,1)="נ")</formula>
    </cfRule>
  </conditionalFormatting>
  <printOptions horizontalCentered="1"/>
  <pageMargins left="0.75" right="0.75" top="1" bottom="1" header="0.5" footer="0.5"/>
  <pageSetup paperSize="9" fitToHeight="0" orientation="portrait" r:id="rId1"/>
  <headerFooter>
    <oddFooter>&amp;C&amp;P / &amp;N</oddFooter>
  </headerFooter>
  <rowBreaks count="2" manualBreakCount="2">
    <brk id="41" max="16383" man="1"/>
    <brk id="7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A4CB"/>
    <pageSetUpPr fitToPage="1"/>
  </sheetPr>
  <dimension ref="B1:R66"/>
  <sheetViews>
    <sheetView showGridLines="0" rightToLeft="1" tabSelected="1" zoomScale="90" workbookViewId="0">
      <pane xSplit="2" ySplit="8" topLeftCell="C9" activePane="bottomRight" state="frozen"/>
      <selection pane="topRight"/>
      <selection pane="bottomLeft"/>
      <selection pane="bottomRight"/>
    </sheetView>
  </sheetViews>
  <sheetFormatPr defaultRowHeight="13.8" x14ac:dyDescent="0.25"/>
  <cols>
    <col min="1" max="1" width="2" customWidth="1"/>
    <col min="2" max="2" width="30" customWidth="1"/>
    <col min="3" max="14" width="10.5" customWidth="1"/>
    <col min="15" max="16" width="12" customWidth="1"/>
    <col min="17" max="18" width="13" customWidth="1"/>
    <col min="19" max="19" width="2" customWidth="1"/>
  </cols>
  <sheetData>
    <row r="1" spans="2:18" ht="6" customHeight="1" x14ac:dyDescent="0.25"/>
    <row r="2" spans="2:18" ht="22.05" customHeight="1" x14ac:dyDescent="0.25">
      <c r="B2" s="73" t="s">
        <v>45</v>
      </c>
      <c r="C2" s="52"/>
      <c r="D2" s="52"/>
      <c r="E2" s="52"/>
      <c r="F2" s="52"/>
      <c r="G2" s="52"/>
      <c r="H2" s="52"/>
      <c r="I2" s="52"/>
      <c r="J2" s="52"/>
      <c r="K2" s="52"/>
      <c r="L2" s="52"/>
      <c r="M2" s="52"/>
      <c r="N2" s="52"/>
      <c r="O2" s="52"/>
      <c r="P2" s="52"/>
      <c r="Q2" s="52"/>
      <c r="R2" s="52"/>
    </row>
    <row r="3" spans="2:18" ht="22.05" customHeight="1" x14ac:dyDescent="0.25">
      <c r="B3" s="52"/>
      <c r="C3" s="52"/>
      <c r="D3" s="52"/>
      <c r="E3" s="52"/>
      <c r="F3" s="52"/>
      <c r="G3" s="52"/>
      <c r="H3" s="52"/>
      <c r="I3" s="52"/>
      <c r="J3" s="52"/>
      <c r="K3" s="52"/>
      <c r="L3" s="52"/>
      <c r="M3" s="52"/>
      <c r="N3" s="52"/>
      <c r="O3" s="52"/>
      <c r="P3" s="52"/>
      <c r="Q3" s="52"/>
      <c r="R3" s="52"/>
    </row>
    <row r="4" spans="2:18" ht="19.95" customHeight="1" x14ac:dyDescent="0.25">
      <c r="B4" s="81" t="s">
        <v>46</v>
      </c>
      <c r="C4" s="52"/>
      <c r="D4" s="52"/>
      <c r="E4" s="52"/>
      <c r="F4" s="52"/>
      <c r="G4" s="52"/>
      <c r="H4" s="52"/>
      <c r="I4" s="52"/>
      <c r="J4" s="52"/>
      <c r="K4" s="52"/>
      <c r="L4" s="52"/>
      <c r="M4" s="52"/>
      <c r="N4" s="52"/>
      <c r="O4" s="52"/>
      <c r="P4" s="52"/>
      <c r="Q4" s="52"/>
      <c r="R4" s="52"/>
    </row>
    <row r="6" spans="2:18" ht="24" customHeight="1" x14ac:dyDescent="0.25">
      <c r="B6" s="31" t="s">
        <v>47</v>
      </c>
      <c r="C6" s="85"/>
      <c r="D6" s="85"/>
      <c r="E6" s="85"/>
      <c r="F6" s="85"/>
      <c r="H6" s="33" t="s">
        <v>48</v>
      </c>
      <c r="I6" s="34">
        <v>2026</v>
      </c>
      <c r="K6" s="35" t="s">
        <v>49</v>
      </c>
    </row>
    <row r="8" spans="2:18" ht="30" customHeight="1" x14ac:dyDescent="0.25">
      <c r="B8" s="1" t="s">
        <v>50</v>
      </c>
      <c r="C8" s="2" t="s">
        <v>8</v>
      </c>
      <c r="D8" s="3" t="s">
        <v>9</v>
      </c>
      <c r="E8" s="4" t="s">
        <v>10</v>
      </c>
      <c r="F8" s="5" t="s">
        <v>11</v>
      </c>
      <c r="G8" s="6" t="s">
        <v>12</v>
      </c>
      <c r="H8" s="7" t="s">
        <v>13</v>
      </c>
      <c r="I8" s="8" t="s">
        <v>14</v>
      </c>
      <c r="J8" s="9" t="s">
        <v>15</v>
      </c>
      <c r="K8" s="10" t="s">
        <v>16</v>
      </c>
      <c r="L8" s="11" t="s">
        <v>17</v>
      </c>
      <c r="M8" s="12" t="s">
        <v>18</v>
      </c>
      <c r="N8" s="13" t="s">
        <v>19</v>
      </c>
      <c r="O8" s="36" t="s">
        <v>51</v>
      </c>
      <c r="P8" s="36" t="s">
        <v>52</v>
      </c>
      <c r="Q8" s="36" t="s">
        <v>53</v>
      </c>
      <c r="R8" s="36" t="s">
        <v>39</v>
      </c>
    </row>
    <row r="9" spans="2:18" ht="22.05" customHeight="1" x14ac:dyDescent="0.25">
      <c r="B9" s="82" t="s">
        <v>20</v>
      </c>
      <c r="C9" s="52"/>
      <c r="D9" s="52"/>
      <c r="E9" s="52"/>
      <c r="F9" s="52"/>
      <c r="G9" s="52"/>
      <c r="H9" s="52"/>
      <c r="I9" s="52"/>
      <c r="J9" s="52"/>
      <c r="K9" s="52"/>
      <c r="L9" s="52"/>
      <c r="M9" s="52"/>
      <c r="N9" s="52"/>
      <c r="O9" s="52"/>
      <c r="P9" s="52"/>
      <c r="Q9" s="52"/>
      <c r="R9" s="52"/>
    </row>
    <row r="10" spans="2:18" ht="19.95" customHeight="1" x14ac:dyDescent="0.25">
      <c r="B10" s="32" t="s">
        <v>54</v>
      </c>
      <c r="C10" s="37"/>
      <c r="D10" s="37"/>
      <c r="E10" s="37"/>
      <c r="F10" s="37"/>
      <c r="G10" s="37"/>
      <c r="H10" s="37"/>
      <c r="I10" s="37"/>
      <c r="J10" s="37"/>
      <c r="K10" s="37"/>
      <c r="L10" s="37"/>
      <c r="M10" s="37"/>
      <c r="N10" s="37"/>
      <c r="O10" s="23">
        <f t="shared" ref="O10:O17" si="0">SUM(C10:N10)</f>
        <v>0</v>
      </c>
      <c r="P10" s="15">
        <f t="shared" ref="P10:P18" si="1">IF(ActiveM=0,0,O10/ActiveM)</f>
        <v>0</v>
      </c>
      <c r="Q10" s="38"/>
      <c r="R10" s="38"/>
    </row>
    <row r="11" spans="2:18" ht="19.95" customHeight="1" x14ac:dyDescent="0.25">
      <c r="B11" s="32" t="s">
        <v>55</v>
      </c>
      <c r="C11" s="37"/>
      <c r="D11" s="37"/>
      <c r="E11" s="37"/>
      <c r="F11" s="37"/>
      <c r="G11" s="37"/>
      <c r="H11" s="37"/>
      <c r="I11" s="37"/>
      <c r="J11" s="37"/>
      <c r="K11" s="37"/>
      <c r="L11" s="37"/>
      <c r="M11" s="37"/>
      <c r="N11" s="37"/>
      <c r="O11" s="23">
        <f t="shared" si="0"/>
        <v>0</v>
      </c>
      <c r="P11" s="15">
        <f t="shared" si="1"/>
        <v>0</v>
      </c>
      <c r="Q11" s="38"/>
      <c r="R11" s="38"/>
    </row>
    <row r="12" spans="2:18" ht="19.95" customHeight="1" x14ac:dyDescent="0.25">
      <c r="B12" s="32" t="s">
        <v>56</v>
      </c>
      <c r="C12" s="37"/>
      <c r="D12" s="37"/>
      <c r="E12" s="37"/>
      <c r="F12" s="37"/>
      <c r="G12" s="37"/>
      <c r="H12" s="37"/>
      <c r="I12" s="37"/>
      <c r="J12" s="37"/>
      <c r="K12" s="37"/>
      <c r="L12" s="37"/>
      <c r="M12" s="37"/>
      <c r="N12" s="37"/>
      <c r="O12" s="23">
        <f t="shared" si="0"/>
        <v>0</v>
      </c>
      <c r="P12" s="15">
        <f t="shared" si="1"/>
        <v>0</v>
      </c>
      <c r="Q12" s="38"/>
      <c r="R12" s="38"/>
    </row>
    <row r="13" spans="2:18" ht="19.95" customHeight="1" x14ac:dyDescent="0.25">
      <c r="B13" s="32" t="s">
        <v>57</v>
      </c>
      <c r="C13" s="37"/>
      <c r="D13" s="37"/>
      <c r="E13" s="37"/>
      <c r="F13" s="37"/>
      <c r="G13" s="37"/>
      <c r="H13" s="37"/>
      <c r="I13" s="37"/>
      <c r="J13" s="37"/>
      <c r="K13" s="37"/>
      <c r="L13" s="37"/>
      <c r="M13" s="37"/>
      <c r="N13" s="37"/>
      <c r="O13" s="23">
        <f t="shared" si="0"/>
        <v>0</v>
      </c>
      <c r="P13" s="15">
        <f t="shared" si="1"/>
        <v>0</v>
      </c>
      <c r="Q13" s="38"/>
      <c r="R13" s="38"/>
    </row>
    <row r="14" spans="2:18" ht="19.95" customHeight="1" x14ac:dyDescent="0.25">
      <c r="B14" s="32" t="s">
        <v>58</v>
      </c>
      <c r="C14" s="37"/>
      <c r="D14" s="37"/>
      <c r="E14" s="37"/>
      <c r="F14" s="37"/>
      <c r="G14" s="37"/>
      <c r="H14" s="37"/>
      <c r="I14" s="37"/>
      <c r="J14" s="37"/>
      <c r="K14" s="37"/>
      <c r="L14" s="37"/>
      <c r="M14" s="37"/>
      <c r="N14" s="37"/>
      <c r="O14" s="23">
        <f t="shared" si="0"/>
        <v>0</v>
      </c>
      <c r="P14" s="15">
        <f t="shared" si="1"/>
        <v>0</v>
      </c>
      <c r="Q14" s="38"/>
      <c r="R14" s="38"/>
    </row>
    <row r="15" spans="2:18" ht="19.95" customHeight="1" x14ac:dyDescent="0.25">
      <c r="B15" s="32" t="s">
        <v>59</v>
      </c>
      <c r="C15" s="37"/>
      <c r="D15" s="37"/>
      <c r="E15" s="37"/>
      <c r="F15" s="37"/>
      <c r="G15" s="37"/>
      <c r="H15" s="37"/>
      <c r="I15" s="37"/>
      <c r="J15" s="37"/>
      <c r="K15" s="37"/>
      <c r="L15" s="37"/>
      <c r="M15" s="37"/>
      <c r="N15" s="37"/>
      <c r="O15" s="23">
        <f t="shared" si="0"/>
        <v>0</v>
      </c>
      <c r="P15" s="15">
        <f t="shared" si="1"/>
        <v>0</v>
      </c>
      <c r="Q15" s="38"/>
      <c r="R15" s="38"/>
    </row>
    <row r="16" spans="2:18" ht="19.95" customHeight="1" x14ac:dyDescent="0.25">
      <c r="B16" s="32" t="s">
        <v>60</v>
      </c>
      <c r="C16" s="37"/>
      <c r="D16" s="37"/>
      <c r="E16" s="37"/>
      <c r="F16" s="37"/>
      <c r="G16" s="37"/>
      <c r="H16" s="37"/>
      <c r="I16" s="37"/>
      <c r="J16" s="37"/>
      <c r="K16" s="37"/>
      <c r="L16" s="37"/>
      <c r="M16" s="37"/>
      <c r="N16" s="37"/>
      <c r="O16" s="23">
        <f t="shared" si="0"/>
        <v>0</v>
      </c>
      <c r="P16" s="15">
        <f t="shared" si="1"/>
        <v>0</v>
      </c>
      <c r="Q16" s="38"/>
      <c r="R16" s="38"/>
    </row>
    <row r="17" spans="2:18" ht="19.95" customHeight="1" x14ac:dyDescent="0.25">
      <c r="B17" s="32"/>
      <c r="C17" s="37"/>
      <c r="D17" s="37"/>
      <c r="E17" s="37"/>
      <c r="F17" s="37"/>
      <c r="G17" s="37"/>
      <c r="H17" s="37"/>
      <c r="I17" s="37"/>
      <c r="J17" s="37"/>
      <c r="K17" s="37"/>
      <c r="L17" s="37"/>
      <c r="M17" s="37"/>
      <c r="N17" s="37"/>
      <c r="O17" s="23">
        <f t="shared" si="0"/>
        <v>0</v>
      </c>
      <c r="P17" s="15">
        <f t="shared" si="1"/>
        <v>0</v>
      </c>
      <c r="Q17" s="38"/>
      <c r="R17" s="38"/>
    </row>
    <row r="18" spans="2:18" ht="22.05" customHeight="1" x14ac:dyDescent="0.25">
      <c r="B18" s="26" t="s">
        <v>2</v>
      </c>
      <c r="C18" s="27">
        <f t="shared" ref="C18:O18" si="2">SUM(C10:C17)</f>
        <v>0</v>
      </c>
      <c r="D18" s="27">
        <f t="shared" si="2"/>
        <v>0</v>
      </c>
      <c r="E18" s="27">
        <f t="shared" si="2"/>
        <v>0</v>
      </c>
      <c r="F18" s="27">
        <f t="shared" si="2"/>
        <v>0</v>
      </c>
      <c r="G18" s="27">
        <f t="shared" si="2"/>
        <v>0</v>
      </c>
      <c r="H18" s="27">
        <f t="shared" si="2"/>
        <v>0</v>
      </c>
      <c r="I18" s="27">
        <f t="shared" si="2"/>
        <v>0</v>
      </c>
      <c r="J18" s="27">
        <f t="shared" si="2"/>
        <v>0</v>
      </c>
      <c r="K18" s="27">
        <f t="shared" si="2"/>
        <v>0</v>
      </c>
      <c r="L18" s="27">
        <f t="shared" si="2"/>
        <v>0</v>
      </c>
      <c r="M18" s="27">
        <f t="shared" si="2"/>
        <v>0</v>
      </c>
      <c r="N18" s="27">
        <f t="shared" si="2"/>
        <v>0</v>
      </c>
      <c r="O18" s="27">
        <f t="shared" si="2"/>
        <v>0</v>
      </c>
      <c r="P18" s="27">
        <f t="shared" si="1"/>
        <v>0</v>
      </c>
      <c r="Q18" s="27"/>
      <c r="R18" s="39"/>
    </row>
    <row r="20" spans="2:18" ht="22.05" customHeight="1" x14ac:dyDescent="0.25">
      <c r="B20" s="86" t="s">
        <v>40</v>
      </c>
      <c r="C20" s="52"/>
      <c r="D20" s="52"/>
      <c r="E20" s="52"/>
      <c r="F20" s="52"/>
      <c r="G20" s="52"/>
      <c r="H20" s="52"/>
      <c r="I20" s="52"/>
      <c r="J20" s="52"/>
      <c r="K20" s="52"/>
      <c r="L20" s="52"/>
      <c r="M20" s="52"/>
      <c r="N20" s="52"/>
      <c r="O20" s="52"/>
      <c r="P20" s="52"/>
      <c r="Q20" s="52"/>
      <c r="R20" s="52"/>
    </row>
    <row r="21" spans="2:18" ht="19.95" customHeight="1" x14ac:dyDescent="0.25">
      <c r="B21" s="32" t="s">
        <v>61</v>
      </c>
      <c r="C21" s="37"/>
      <c r="D21" s="37"/>
      <c r="E21" s="37"/>
      <c r="F21" s="37"/>
      <c r="G21" s="37"/>
      <c r="H21" s="37"/>
      <c r="I21" s="37"/>
      <c r="J21" s="37"/>
      <c r="K21" s="37"/>
      <c r="L21" s="37"/>
      <c r="M21" s="37"/>
      <c r="N21" s="37"/>
      <c r="O21" s="23">
        <f t="shared" ref="O21:O28" si="3">SUM(C21:N21)</f>
        <v>0</v>
      </c>
      <c r="P21" s="15">
        <f t="shared" ref="P21:P29" si="4">IF(ActiveM=0,0,O21/ActiveM)</f>
        <v>0</v>
      </c>
      <c r="Q21" s="37"/>
      <c r="R21" s="40" t="str">
        <f t="shared" ref="R21:R28" si="5">IF(Q21="","",IF(P21&gt;Q21,"▲ חריגה","✓ במסגרת"))</f>
        <v/>
      </c>
    </row>
    <row r="22" spans="2:18" ht="19.95" customHeight="1" x14ac:dyDescent="0.25">
      <c r="B22" s="32" t="s">
        <v>62</v>
      </c>
      <c r="C22" s="37"/>
      <c r="D22" s="37"/>
      <c r="E22" s="37"/>
      <c r="F22" s="37"/>
      <c r="G22" s="37"/>
      <c r="H22" s="37"/>
      <c r="I22" s="37"/>
      <c r="J22" s="37"/>
      <c r="K22" s="37"/>
      <c r="L22" s="37"/>
      <c r="M22" s="37"/>
      <c r="N22" s="37"/>
      <c r="O22" s="23">
        <f t="shared" si="3"/>
        <v>0</v>
      </c>
      <c r="P22" s="15">
        <f t="shared" si="4"/>
        <v>0</v>
      </c>
      <c r="Q22" s="37"/>
      <c r="R22" s="40" t="str">
        <f t="shared" si="5"/>
        <v/>
      </c>
    </row>
    <row r="23" spans="2:18" ht="19.95" customHeight="1" x14ac:dyDescent="0.25">
      <c r="B23" s="32" t="s">
        <v>63</v>
      </c>
      <c r="C23" s="37"/>
      <c r="D23" s="37"/>
      <c r="E23" s="37"/>
      <c r="F23" s="37"/>
      <c r="G23" s="37"/>
      <c r="H23" s="37"/>
      <c r="I23" s="37"/>
      <c r="J23" s="37"/>
      <c r="K23" s="37"/>
      <c r="L23" s="37"/>
      <c r="M23" s="37"/>
      <c r="N23" s="37"/>
      <c r="O23" s="23">
        <f t="shared" si="3"/>
        <v>0</v>
      </c>
      <c r="P23" s="15">
        <f t="shared" si="4"/>
        <v>0</v>
      </c>
      <c r="Q23" s="37"/>
      <c r="R23" s="40" t="str">
        <f t="shared" si="5"/>
        <v/>
      </c>
    </row>
    <row r="24" spans="2:18" ht="19.95" customHeight="1" x14ac:dyDescent="0.25">
      <c r="B24" s="32" t="s">
        <v>64</v>
      </c>
      <c r="C24" s="37"/>
      <c r="D24" s="37"/>
      <c r="E24" s="37"/>
      <c r="F24" s="37"/>
      <c r="G24" s="37"/>
      <c r="H24" s="37"/>
      <c r="I24" s="37"/>
      <c r="J24" s="37"/>
      <c r="K24" s="37"/>
      <c r="L24" s="37"/>
      <c r="M24" s="37"/>
      <c r="N24" s="37"/>
      <c r="O24" s="23">
        <f t="shared" si="3"/>
        <v>0</v>
      </c>
      <c r="P24" s="15">
        <f t="shared" si="4"/>
        <v>0</v>
      </c>
      <c r="Q24" s="37"/>
      <c r="R24" s="40" t="str">
        <f t="shared" si="5"/>
        <v/>
      </c>
    </row>
    <row r="25" spans="2:18" ht="19.95" customHeight="1" x14ac:dyDescent="0.25">
      <c r="B25" s="32" t="s">
        <v>65</v>
      </c>
      <c r="C25" s="37"/>
      <c r="D25" s="37"/>
      <c r="E25" s="37"/>
      <c r="F25" s="37"/>
      <c r="G25" s="37"/>
      <c r="H25" s="37"/>
      <c r="I25" s="37"/>
      <c r="J25" s="37"/>
      <c r="K25" s="37"/>
      <c r="L25" s="37"/>
      <c r="M25" s="37"/>
      <c r="N25" s="37"/>
      <c r="O25" s="23">
        <f t="shared" si="3"/>
        <v>0</v>
      </c>
      <c r="P25" s="15">
        <f t="shared" si="4"/>
        <v>0</v>
      </c>
      <c r="Q25" s="37"/>
      <c r="R25" s="40" t="str">
        <f t="shared" si="5"/>
        <v/>
      </c>
    </row>
    <row r="26" spans="2:18" ht="19.95" customHeight="1" x14ac:dyDescent="0.25">
      <c r="B26" s="32" t="s">
        <v>66</v>
      </c>
      <c r="C26" s="37"/>
      <c r="D26" s="37"/>
      <c r="E26" s="37"/>
      <c r="F26" s="37"/>
      <c r="G26" s="37"/>
      <c r="H26" s="37"/>
      <c r="I26" s="37"/>
      <c r="J26" s="37"/>
      <c r="K26" s="37"/>
      <c r="L26" s="37"/>
      <c r="M26" s="37"/>
      <c r="N26" s="37"/>
      <c r="O26" s="23">
        <f t="shared" si="3"/>
        <v>0</v>
      </c>
      <c r="P26" s="15">
        <f t="shared" si="4"/>
        <v>0</v>
      </c>
      <c r="Q26" s="37"/>
      <c r="R26" s="40" t="str">
        <f t="shared" si="5"/>
        <v/>
      </c>
    </row>
    <row r="27" spans="2:18" ht="19.95" customHeight="1" x14ac:dyDescent="0.25">
      <c r="B27" s="32" t="s">
        <v>67</v>
      </c>
      <c r="C27" s="37"/>
      <c r="D27" s="37"/>
      <c r="E27" s="37"/>
      <c r="F27" s="37"/>
      <c r="G27" s="37"/>
      <c r="H27" s="37"/>
      <c r="I27" s="37"/>
      <c r="J27" s="37"/>
      <c r="K27" s="37"/>
      <c r="L27" s="37"/>
      <c r="M27" s="37"/>
      <c r="N27" s="37"/>
      <c r="O27" s="23">
        <f t="shared" si="3"/>
        <v>0</v>
      </c>
      <c r="P27" s="15">
        <f t="shared" si="4"/>
        <v>0</v>
      </c>
      <c r="Q27" s="37"/>
      <c r="R27" s="40" t="str">
        <f t="shared" si="5"/>
        <v/>
      </c>
    </row>
    <row r="28" spans="2:18" ht="19.95" customHeight="1" x14ac:dyDescent="0.25">
      <c r="B28" s="32"/>
      <c r="C28" s="37"/>
      <c r="D28" s="37"/>
      <c r="E28" s="37"/>
      <c r="F28" s="37"/>
      <c r="G28" s="37"/>
      <c r="H28" s="37"/>
      <c r="I28" s="37"/>
      <c r="J28" s="37"/>
      <c r="K28" s="37"/>
      <c r="L28" s="37"/>
      <c r="M28" s="37"/>
      <c r="N28" s="37"/>
      <c r="O28" s="23">
        <f t="shared" si="3"/>
        <v>0</v>
      </c>
      <c r="P28" s="15">
        <f t="shared" si="4"/>
        <v>0</v>
      </c>
      <c r="Q28" s="37"/>
      <c r="R28" s="40" t="str">
        <f t="shared" si="5"/>
        <v/>
      </c>
    </row>
    <row r="29" spans="2:18" ht="22.05" customHeight="1" x14ac:dyDescent="0.25">
      <c r="B29" s="26" t="s">
        <v>68</v>
      </c>
      <c r="C29" s="27">
        <f t="shared" ref="C29:O29" si="6">SUM(C21:C28)</f>
        <v>0</v>
      </c>
      <c r="D29" s="27">
        <f t="shared" si="6"/>
        <v>0</v>
      </c>
      <c r="E29" s="27">
        <f t="shared" si="6"/>
        <v>0</v>
      </c>
      <c r="F29" s="27">
        <f t="shared" si="6"/>
        <v>0</v>
      </c>
      <c r="G29" s="27">
        <f t="shared" si="6"/>
        <v>0</v>
      </c>
      <c r="H29" s="27">
        <f t="shared" si="6"/>
        <v>0</v>
      </c>
      <c r="I29" s="27">
        <f t="shared" si="6"/>
        <v>0</v>
      </c>
      <c r="J29" s="27">
        <f t="shared" si="6"/>
        <v>0</v>
      </c>
      <c r="K29" s="27">
        <f t="shared" si="6"/>
        <v>0</v>
      </c>
      <c r="L29" s="27">
        <f t="shared" si="6"/>
        <v>0</v>
      </c>
      <c r="M29" s="27">
        <f t="shared" si="6"/>
        <v>0</v>
      </c>
      <c r="N29" s="27">
        <f t="shared" si="6"/>
        <v>0</v>
      </c>
      <c r="O29" s="27">
        <f t="shared" si="6"/>
        <v>0</v>
      </c>
      <c r="P29" s="27">
        <f t="shared" si="4"/>
        <v>0</v>
      </c>
      <c r="Q29" s="27">
        <f>SUM(Q21:Q28)</f>
        <v>0</v>
      </c>
      <c r="R29" s="39"/>
    </row>
    <row r="31" spans="2:18" ht="22.05" customHeight="1" x14ac:dyDescent="0.25">
      <c r="B31" s="79" t="s">
        <v>41</v>
      </c>
      <c r="C31" s="52"/>
      <c r="D31" s="52"/>
      <c r="E31" s="52"/>
      <c r="F31" s="52"/>
      <c r="G31" s="52"/>
      <c r="H31" s="52"/>
      <c r="I31" s="52"/>
      <c r="J31" s="52"/>
      <c r="K31" s="52"/>
      <c r="L31" s="52"/>
      <c r="M31" s="52"/>
      <c r="N31" s="52"/>
      <c r="O31" s="52"/>
      <c r="P31" s="52"/>
      <c r="Q31" s="52"/>
      <c r="R31" s="52"/>
    </row>
    <row r="32" spans="2:18" ht="19.95" customHeight="1" x14ac:dyDescent="0.25">
      <c r="B32" s="32" t="s">
        <v>69</v>
      </c>
      <c r="C32" s="37"/>
      <c r="D32" s="37"/>
      <c r="E32" s="37"/>
      <c r="F32" s="37"/>
      <c r="G32" s="37"/>
      <c r="H32" s="37"/>
      <c r="I32" s="37"/>
      <c r="J32" s="37"/>
      <c r="K32" s="37"/>
      <c r="L32" s="37"/>
      <c r="M32" s="37"/>
      <c r="N32" s="37"/>
      <c r="O32" s="23">
        <f t="shared" ref="O32:O43" si="7">SUM(C32:N32)</f>
        <v>0</v>
      </c>
      <c r="P32" s="15">
        <f t="shared" ref="P32:P44" si="8">IF(ActiveM=0,0,O32/ActiveM)</f>
        <v>0</v>
      </c>
      <c r="Q32" s="37"/>
      <c r="R32" s="40" t="str">
        <f t="shared" ref="R32:R43" si="9">IF(Q32="","",IF(P32&gt;Q32,"▲ חריגה","✓ במסגרת"))</f>
        <v/>
      </c>
    </row>
    <row r="33" spans="2:18" ht="19.95" customHeight="1" x14ac:dyDescent="0.25">
      <c r="B33" s="32" t="s">
        <v>70</v>
      </c>
      <c r="C33" s="37"/>
      <c r="D33" s="37"/>
      <c r="E33" s="37"/>
      <c r="F33" s="37"/>
      <c r="G33" s="37"/>
      <c r="H33" s="37"/>
      <c r="I33" s="37"/>
      <c r="J33" s="37"/>
      <c r="K33" s="37"/>
      <c r="L33" s="37"/>
      <c r="M33" s="37"/>
      <c r="N33" s="37"/>
      <c r="O33" s="23">
        <f t="shared" si="7"/>
        <v>0</v>
      </c>
      <c r="P33" s="15">
        <f t="shared" si="8"/>
        <v>0</v>
      </c>
      <c r="Q33" s="37"/>
      <c r="R33" s="40" t="str">
        <f t="shared" si="9"/>
        <v/>
      </c>
    </row>
    <row r="34" spans="2:18" ht="19.95" customHeight="1" x14ac:dyDescent="0.25">
      <c r="B34" s="32" t="s">
        <v>71</v>
      </c>
      <c r="C34" s="37"/>
      <c r="D34" s="37"/>
      <c r="E34" s="37"/>
      <c r="F34" s="37"/>
      <c r="G34" s="37"/>
      <c r="H34" s="37"/>
      <c r="I34" s="37"/>
      <c r="J34" s="37"/>
      <c r="K34" s="37"/>
      <c r="L34" s="37"/>
      <c r="M34" s="37"/>
      <c r="N34" s="37"/>
      <c r="O34" s="23">
        <f t="shared" si="7"/>
        <v>0</v>
      </c>
      <c r="P34" s="15">
        <f t="shared" si="8"/>
        <v>0</v>
      </c>
      <c r="Q34" s="37"/>
      <c r="R34" s="40" t="str">
        <f t="shared" si="9"/>
        <v/>
      </c>
    </row>
    <row r="35" spans="2:18" ht="19.95" customHeight="1" x14ac:dyDescent="0.25">
      <c r="B35" s="32" t="s">
        <v>72</v>
      </c>
      <c r="C35" s="37"/>
      <c r="D35" s="37"/>
      <c r="E35" s="37"/>
      <c r="F35" s="37"/>
      <c r="G35" s="37"/>
      <c r="H35" s="37"/>
      <c r="I35" s="37"/>
      <c r="J35" s="37"/>
      <c r="K35" s="37"/>
      <c r="L35" s="37"/>
      <c r="M35" s="37"/>
      <c r="N35" s="37"/>
      <c r="O35" s="23">
        <f t="shared" si="7"/>
        <v>0</v>
      </c>
      <c r="P35" s="15">
        <f t="shared" si="8"/>
        <v>0</v>
      </c>
      <c r="Q35" s="37"/>
      <c r="R35" s="40" t="str">
        <f t="shared" si="9"/>
        <v/>
      </c>
    </row>
    <row r="36" spans="2:18" ht="19.95" customHeight="1" x14ac:dyDescent="0.25">
      <c r="B36" s="32" t="s">
        <v>73</v>
      </c>
      <c r="C36" s="37"/>
      <c r="D36" s="37"/>
      <c r="E36" s="37"/>
      <c r="F36" s="37"/>
      <c r="G36" s="37"/>
      <c r="H36" s="37"/>
      <c r="I36" s="37"/>
      <c r="J36" s="37"/>
      <c r="K36" s="37"/>
      <c r="L36" s="37"/>
      <c r="M36" s="37"/>
      <c r="N36" s="37"/>
      <c r="O36" s="23">
        <f t="shared" si="7"/>
        <v>0</v>
      </c>
      <c r="P36" s="15">
        <f t="shared" si="8"/>
        <v>0</v>
      </c>
      <c r="Q36" s="37"/>
      <c r="R36" s="40" t="str">
        <f t="shared" si="9"/>
        <v/>
      </c>
    </row>
    <row r="37" spans="2:18" ht="19.95" customHeight="1" x14ac:dyDescent="0.25">
      <c r="B37" s="32" t="s">
        <v>74</v>
      </c>
      <c r="C37" s="37"/>
      <c r="D37" s="37"/>
      <c r="E37" s="37"/>
      <c r="F37" s="37"/>
      <c r="G37" s="37"/>
      <c r="H37" s="37"/>
      <c r="I37" s="37"/>
      <c r="J37" s="37"/>
      <c r="K37" s="37"/>
      <c r="L37" s="37"/>
      <c r="M37" s="37"/>
      <c r="N37" s="37"/>
      <c r="O37" s="23">
        <f t="shared" si="7"/>
        <v>0</v>
      </c>
      <c r="P37" s="15">
        <f t="shared" si="8"/>
        <v>0</v>
      </c>
      <c r="Q37" s="37"/>
      <c r="R37" s="40" t="str">
        <f t="shared" si="9"/>
        <v/>
      </c>
    </row>
    <row r="38" spans="2:18" ht="19.95" customHeight="1" x14ac:dyDescent="0.25">
      <c r="B38" s="32" t="s">
        <v>75</v>
      </c>
      <c r="C38" s="37"/>
      <c r="D38" s="37"/>
      <c r="E38" s="37"/>
      <c r="F38" s="37"/>
      <c r="G38" s="37"/>
      <c r="H38" s="37"/>
      <c r="I38" s="37"/>
      <c r="J38" s="37"/>
      <c r="K38" s="37"/>
      <c r="L38" s="37"/>
      <c r="M38" s="37"/>
      <c r="N38" s="37"/>
      <c r="O38" s="23">
        <f t="shared" si="7"/>
        <v>0</v>
      </c>
      <c r="P38" s="15">
        <f t="shared" si="8"/>
        <v>0</v>
      </c>
      <c r="Q38" s="37"/>
      <c r="R38" s="40" t="str">
        <f t="shared" si="9"/>
        <v/>
      </c>
    </row>
    <row r="39" spans="2:18" ht="19.95" customHeight="1" x14ac:dyDescent="0.25">
      <c r="B39" s="32" t="s">
        <v>76</v>
      </c>
      <c r="C39" s="37"/>
      <c r="D39" s="37"/>
      <c r="E39" s="37"/>
      <c r="F39" s="37"/>
      <c r="G39" s="37"/>
      <c r="H39" s="37"/>
      <c r="I39" s="37"/>
      <c r="J39" s="37"/>
      <c r="K39" s="37"/>
      <c r="L39" s="37"/>
      <c r="M39" s="37"/>
      <c r="N39" s="37"/>
      <c r="O39" s="23">
        <f t="shared" si="7"/>
        <v>0</v>
      </c>
      <c r="P39" s="15">
        <f t="shared" si="8"/>
        <v>0</v>
      </c>
      <c r="Q39" s="37"/>
      <c r="R39" s="40" t="str">
        <f t="shared" si="9"/>
        <v/>
      </c>
    </row>
    <row r="40" spans="2:18" ht="19.95" customHeight="1" x14ac:dyDescent="0.25">
      <c r="B40" s="32" t="s">
        <v>77</v>
      </c>
      <c r="C40" s="37"/>
      <c r="D40" s="37"/>
      <c r="E40" s="37"/>
      <c r="F40" s="37"/>
      <c r="G40" s="37"/>
      <c r="H40" s="37"/>
      <c r="I40" s="37"/>
      <c r="J40" s="37"/>
      <c r="K40" s="37"/>
      <c r="L40" s="37"/>
      <c r="M40" s="37"/>
      <c r="N40" s="37"/>
      <c r="O40" s="23">
        <f t="shared" si="7"/>
        <v>0</v>
      </c>
      <c r="P40" s="15">
        <f t="shared" si="8"/>
        <v>0</v>
      </c>
      <c r="Q40" s="37"/>
      <c r="R40" s="40" t="str">
        <f t="shared" si="9"/>
        <v/>
      </c>
    </row>
    <row r="41" spans="2:18" ht="19.95" customHeight="1" x14ac:dyDescent="0.25">
      <c r="B41" s="32" t="s">
        <v>78</v>
      </c>
      <c r="C41" s="37"/>
      <c r="D41" s="37"/>
      <c r="E41" s="37"/>
      <c r="F41" s="37"/>
      <c r="G41" s="37"/>
      <c r="H41" s="37"/>
      <c r="I41" s="37"/>
      <c r="J41" s="37"/>
      <c r="K41" s="37"/>
      <c r="L41" s="37"/>
      <c r="M41" s="37"/>
      <c r="N41" s="37"/>
      <c r="O41" s="23">
        <f t="shared" si="7"/>
        <v>0</v>
      </c>
      <c r="P41" s="15">
        <f t="shared" si="8"/>
        <v>0</v>
      </c>
      <c r="Q41" s="37"/>
      <c r="R41" s="40" t="str">
        <f t="shared" si="9"/>
        <v/>
      </c>
    </row>
    <row r="42" spans="2:18" ht="19.95" customHeight="1" x14ac:dyDescent="0.25">
      <c r="B42" s="32" t="s">
        <v>79</v>
      </c>
      <c r="C42" s="37"/>
      <c r="D42" s="37"/>
      <c r="E42" s="37"/>
      <c r="F42" s="37"/>
      <c r="G42" s="37"/>
      <c r="H42" s="37"/>
      <c r="I42" s="37"/>
      <c r="J42" s="37"/>
      <c r="K42" s="37"/>
      <c r="L42" s="37"/>
      <c r="M42" s="37"/>
      <c r="N42" s="37"/>
      <c r="O42" s="23">
        <f t="shared" si="7"/>
        <v>0</v>
      </c>
      <c r="P42" s="15">
        <f t="shared" si="8"/>
        <v>0</v>
      </c>
      <c r="Q42" s="37"/>
      <c r="R42" s="40" t="str">
        <f t="shared" si="9"/>
        <v/>
      </c>
    </row>
    <row r="43" spans="2:18" ht="19.95" customHeight="1" x14ac:dyDescent="0.25">
      <c r="B43" s="32"/>
      <c r="C43" s="37"/>
      <c r="D43" s="37"/>
      <c r="E43" s="37"/>
      <c r="F43" s="37"/>
      <c r="G43" s="37"/>
      <c r="H43" s="37"/>
      <c r="I43" s="37"/>
      <c r="J43" s="37"/>
      <c r="K43" s="37"/>
      <c r="L43" s="37"/>
      <c r="M43" s="37"/>
      <c r="N43" s="37"/>
      <c r="O43" s="23">
        <f t="shared" si="7"/>
        <v>0</v>
      </c>
      <c r="P43" s="15">
        <f t="shared" si="8"/>
        <v>0</v>
      </c>
      <c r="Q43" s="37"/>
      <c r="R43" s="40" t="str">
        <f t="shared" si="9"/>
        <v/>
      </c>
    </row>
    <row r="44" spans="2:18" ht="22.05" customHeight="1" x14ac:dyDescent="0.25">
      <c r="B44" s="26" t="s">
        <v>80</v>
      </c>
      <c r="C44" s="27">
        <f t="shared" ref="C44:O44" si="10">SUM(C32:C43)</f>
        <v>0</v>
      </c>
      <c r="D44" s="27">
        <f t="shared" si="10"/>
        <v>0</v>
      </c>
      <c r="E44" s="27">
        <f t="shared" si="10"/>
        <v>0</v>
      </c>
      <c r="F44" s="27">
        <f t="shared" si="10"/>
        <v>0</v>
      </c>
      <c r="G44" s="27">
        <f t="shared" si="10"/>
        <v>0</v>
      </c>
      <c r="H44" s="27">
        <f t="shared" si="10"/>
        <v>0</v>
      </c>
      <c r="I44" s="27">
        <f t="shared" si="10"/>
        <v>0</v>
      </c>
      <c r="J44" s="27">
        <f t="shared" si="10"/>
        <v>0</v>
      </c>
      <c r="K44" s="27">
        <f t="shared" si="10"/>
        <v>0</v>
      </c>
      <c r="L44" s="27">
        <f t="shared" si="10"/>
        <v>0</v>
      </c>
      <c r="M44" s="27">
        <f t="shared" si="10"/>
        <v>0</v>
      </c>
      <c r="N44" s="27">
        <f t="shared" si="10"/>
        <v>0</v>
      </c>
      <c r="O44" s="27">
        <f t="shared" si="10"/>
        <v>0</v>
      </c>
      <c r="P44" s="27">
        <f t="shared" si="8"/>
        <v>0</v>
      </c>
      <c r="Q44" s="27">
        <f>SUM(Q32:Q43)</f>
        <v>0</v>
      </c>
      <c r="R44" s="39"/>
    </row>
    <row r="46" spans="2:18" ht="22.05" customHeight="1" x14ac:dyDescent="0.25">
      <c r="B46" s="80" t="s">
        <v>42</v>
      </c>
      <c r="C46" s="52"/>
      <c r="D46" s="52"/>
      <c r="E46" s="52"/>
      <c r="F46" s="52"/>
      <c r="G46" s="52"/>
      <c r="H46" s="52"/>
      <c r="I46" s="52"/>
      <c r="J46" s="52"/>
      <c r="K46" s="52"/>
      <c r="L46" s="52"/>
      <c r="M46" s="52"/>
      <c r="N46" s="52"/>
      <c r="O46" s="52"/>
      <c r="P46" s="52"/>
      <c r="Q46" s="52"/>
      <c r="R46" s="52"/>
    </row>
    <row r="47" spans="2:18" ht="19.95" customHeight="1" x14ac:dyDescent="0.25">
      <c r="B47" s="32" t="s">
        <v>81</v>
      </c>
      <c r="C47" s="37"/>
      <c r="D47" s="37"/>
      <c r="E47" s="37"/>
      <c r="F47" s="37"/>
      <c r="G47" s="37"/>
      <c r="H47" s="37"/>
      <c r="I47" s="37"/>
      <c r="J47" s="37"/>
      <c r="K47" s="37"/>
      <c r="L47" s="37"/>
      <c r="M47" s="37"/>
      <c r="N47" s="37"/>
      <c r="O47" s="23">
        <f>SUM(C47:N47)</f>
        <v>0</v>
      </c>
      <c r="P47" s="15">
        <f>IF(ActiveM=0,0,O47/ActiveM)</f>
        <v>0</v>
      </c>
      <c r="Q47" s="37"/>
      <c r="R47" s="40" t="str">
        <f>IF(Q47="","",IF(P47&gt;Q47,"▲ חריגה","✓ במסגרת"))</f>
        <v/>
      </c>
    </row>
    <row r="48" spans="2:18" ht="19.95" customHeight="1" x14ac:dyDescent="0.25">
      <c r="B48" s="32" t="s">
        <v>82</v>
      </c>
      <c r="C48" s="37"/>
      <c r="D48" s="37"/>
      <c r="E48" s="37"/>
      <c r="F48" s="37"/>
      <c r="G48" s="37"/>
      <c r="H48" s="37"/>
      <c r="I48" s="37"/>
      <c r="J48" s="37"/>
      <c r="K48" s="37"/>
      <c r="L48" s="37"/>
      <c r="M48" s="37"/>
      <c r="N48" s="37"/>
      <c r="O48" s="23">
        <f>SUM(C48:N48)</f>
        <v>0</v>
      </c>
      <c r="P48" s="15">
        <f>IF(ActiveM=0,0,O48/ActiveM)</f>
        <v>0</v>
      </c>
      <c r="Q48" s="37"/>
      <c r="R48" s="40" t="str">
        <f>IF(Q48="","",IF(P48&gt;Q48,"▲ חריגה","✓ במסגרת"))</f>
        <v/>
      </c>
    </row>
    <row r="49" spans="2:18" ht="19.95" customHeight="1" x14ac:dyDescent="0.25">
      <c r="B49" s="32"/>
      <c r="C49" s="37"/>
      <c r="D49" s="37"/>
      <c r="E49" s="37"/>
      <c r="F49" s="37"/>
      <c r="G49" s="37"/>
      <c r="H49" s="37"/>
      <c r="I49" s="37"/>
      <c r="J49" s="37"/>
      <c r="K49" s="37"/>
      <c r="L49" s="37"/>
      <c r="M49" s="37"/>
      <c r="N49" s="37"/>
      <c r="O49" s="23">
        <f>SUM(C49:N49)</f>
        <v>0</v>
      </c>
      <c r="P49" s="15">
        <f>IF(ActiveM=0,0,O49/ActiveM)</f>
        <v>0</v>
      </c>
      <c r="Q49" s="37"/>
      <c r="R49" s="40" t="str">
        <f>IF(Q49="","",IF(P49&gt;Q49,"▲ חריגה","✓ במסגרת"))</f>
        <v/>
      </c>
    </row>
    <row r="50" spans="2:18" ht="22.05" customHeight="1" x14ac:dyDescent="0.25">
      <c r="B50" s="26" t="s">
        <v>83</v>
      </c>
      <c r="C50" s="27">
        <f t="shared" ref="C50:O50" si="11">SUM(C47:C49)</f>
        <v>0</v>
      </c>
      <c r="D50" s="27">
        <f t="shared" si="11"/>
        <v>0</v>
      </c>
      <c r="E50" s="27">
        <f t="shared" si="11"/>
        <v>0</v>
      </c>
      <c r="F50" s="27">
        <f t="shared" si="11"/>
        <v>0</v>
      </c>
      <c r="G50" s="27">
        <f t="shared" si="11"/>
        <v>0</v>
      </c>
      <c r="H50" s="27">
        <f t="shared" si="11"/>
        <v>0</v>
      </c>
      <c r="I50" s="27">
        <f t="shared" si="11"/>
        <v>0</v>
      </c>
      <c r="J50" s="27">
        <f t="shared" si="11"/>
        <v>0</v>
      </c>
      <c r="K50" s="27">
        <f t="shared" si="11"/>
        <v>0</v>
      </c>
      <c r="L50" s="27">
        <f t="shared" si="11"/>
        <v>0</v>
      </c>
      <c r="M50" s="27">
        <f t="shared" si="11"/>
        <v>0</v>
      </c>
      <c r="N50" s="27">
        <f t="shared" si="11"/>
        <v>0</v>
      </c>
      <c r="O50" s="27">
        <f t="shared" si="11"/>
        <v>0</v>
      </c>
      <c r="P50" s="27">
        <f>IF(ActiveM=0,0,O50/ActiveM)</f>
        <v>0</v>
      </c>
      <c r="Q50" s="27">
        <f>SUM(Q47:Q49)</f>
        <v>0</v>
      </c>
      <c r="R50" s="39"/>
    </row>
    <row r="52" spans="2:18" ht="22.05" customHeight="1" x14ac:dyDescent="0.25">
      <c r="B52" s="84" t="s">
        <v>4</v>
      </c>
      <c r="C52" s="52"/>
      <c r="D52" s="52"/>
      <c r="E52" s="52"/>
      <c r="F52" s="52"/>
      <c r="G52" s="52"/>
      <c r="H52" s="52"/>
      <c r="I52" s="52"/>
      <c r="J52" s="52"/>
      <c r="K52" s="52"/>
      <c r="L52" s="52"/>
      <c r="M52" s="52"/>
      <c r="N52" s="52"/>
      <c r="O52" s="52"/>
      <c r="P52" s="52"/>
      <c r="Q52" s="52"/>
      <c r="R52" s="52"/>
    </row>
    <row r="53" spans="2:18" ht="19.95" customHeight="1" x14ac:dyDescent="0.25">
      <c r="B53" s="32" t="s">
        <v>84</v>
      </c>
      <c r="C53" s="37"/>
      <c r="D53" s="37"/>
      <c r="E53" s="37"/>
      <c r="F53" s="37"/>
      <c r="G53" s="37"/>
      <c r="H53" s="37"/>
      <c r="I53" s="37"/>
      <c r="J53" s="37"/>
      <c r="K53" s="37"/>
      <c r="L53" s="37"/>
      <c r="M53" s="37"/>
      <c r="N53" s="37"/>
      <c r="O53" s="23">
        <f>SUM(C53:N53)</f>
        <v>0</v>
      </c>
      <c r="P53" s="15">
        <f>IF(ActiveM=0,0,O53/ActiveM)</f>
        <v>0</v>
      </c>
      <c r="Q53" s="37"/>
      <c r="R53" s="40" t="str">
        <f>IF(Q53="","",IF(P53&gt;=Q53,"✓ הושג","נמוך מהיעד"))</f>
        <v/>
      </c>
    </row>
    <row r="54" spans="2:18" ht="19.95" customHeight="1" x14ac:dyDescent="0.25">
      <c r="B54" s="32" t="s">
        <v>85</v>
      </c>
      <c r="C54" s="37"/>
      <c r="D54" s="37"/>
      <c r="E54" s="37"/>
      <c r="F54" s="37"/>
      <c r="G54" s="37"/>
      <c r="H54" s="37"/>
      <c r="I54" s="37"/>
      <c r="J54" s="37"/>
      <c r="K54" s="37"/>
      <c r="L54" s="37"/>
      <c r="M54" s="37"/>
      <c r="N54" s="37"/>
      <c r="O54" s="23">
        <f>SUM(C54:N54)</f>
        <v>0</v>
      </c>
      <c r="P54" s="15">
        <f>IF(ActiveM=0,0,O54/ActiveM)</f>
        <v>0</v>
      </c>
      <c r="Q54" s="37"/>
      <c r="R54" s="40" t="str">
        <f>IF(Q54="","",IF(P54&gt;=Q54,"✓ הושג","נמוך מהיעד"))</f>
        <v/>
      </c>
    </row>
    <row r="55" spans="2:18" ht="19.95" customHeight="1" x14ac:dyDescent="0.25">
      <c r="B55" s="32" t="s">
        <v>86</v>
      </c>
      <c r="C55" s="37"/>
      <c r="D55" s="37"/>
      <c r="E55" s="37"/>
      <c r="F55" s="37"/>
      <c r="G55" s="37"/>
      <c r="H55" s="37"/>
      <c r="I55" s="37"/>
      <c r="J55" s="37"/>
      <c r="K55" s="37"/>
      <c r="L55" s="37"/>
      <c r="M55" s="37"/>
      <c r="N55" s="37"/>
      <c r="O55" s="23">
        <f>SUM(C55:N55)</f>
        <v>0</v>
      </c>
      <c r="P55" s="15">
        <f>IF(ActiveM=0,0,O55/ActiveM)</f>
        <v>0</v>
      </c>
      <c r="Q55" s="37"/>
      <c r="R55" s="40" t="str">
        <f>IF(Q55="","",IF(P55&gt;=Q55,"✓ הושג","נמוך מהיעד"))</f>
        <v/>
      </c>
    </row>
    <row r="56" spans="2:18" ht="19.95" customHeight="1" x14ac:dyDescent="0.25">
      <c r="B56" s="32" t="s">
        <v>87</v>
      </c>
      <c r="C56" s="37"/>
      <c r="D56" s="37"/>
      <c r="E56" s="37"/>
      <c r="F56" s="37"/>
      <c r="G56" s="37"/>
      <c r="H56" s="37"/>
      <c r="I56" s="37"/>
      <c r="J56" s="37"/>
      <c r="K56" s="37"/>
      <c r="L56" s="37"/>
      <c r="M56" s="37"/>
      <c r="N56" s="37"/>
      <c r="O56" s="23">
        <f>SUM(C56:N56)</f>
        <v>0</v>
      </c>
      <c r="P56" s="15">
        <f>IF(ActiveM=0,0,O56/ActiveM)</f>
        <v>0</v>
      </c>
      <c r="Q56" s="37"/>
      <c r="R56" s="40" t="str">
        <f>IF(Q56="","",IF(P56&gt;=Q56,"✓ הושג","נמוך מהיעד"))</f>
        <v/>
      </c>
    </row>
    <row r="57" spans="2:18" ht="22.05" customHeight="1" x14ac:dyDescent="0.25">
      <c r="B57" s="26" t="s">
        <v>88</v>
      </c>
      <c r="C57" s="27">
        <f t="shared" ref="C57:O57" si="12">SUM(C53:C56)</f>
        <v>0</v>
      </c>
      <c r="D57" s="27">
        <f t="shared" si="12"/>
        <v>0</v>
      </c>
      <c r="E57" s="27">
        <f t="shared" si="12"/>
        <v>0</v>
      </c>
      <c r="F57" s="27">
        <f t="shared" si="12"/>
        <v>0</v>
      </c>
      <c r="G57" s="27">
        <f t="shared" si="12"/>
        <v>0</v>
      </c>
      <c r="H57" s="27">
        <f t="shared" si="12"/>
        <v>0</v>
      </c>
      <c r="I57" s="27">
        <f t="shared" si="12"/>
        <v>0</v>
      </c>
      <c r="J57" s="27">
        <f t="shared" si="12"/>
        <v>0</v>
      </c>
      <c r="K57" s="27">
        <f t="shared" si="12"/>
        <v>0</v>
      </c>
      <c r="L57" s="27">
        <f t="shared" si="12"/>
        <v>0</v>
      </c>
      <c r="M57" s="27">
        <f t="shared" si="12"/>
        <v>0</v>
      </c>
      <c r="N57" s="27">
        <f t="shared" si="12"/>
        <v>0</v>
      </c>
      <c r="O57" s="27">
        <f t="shared" si="12"/>
        <v>0</v>
      </c>
      <c r="P57" s="27">
        <f>IF(ActiveM=0,0,O57/ActiveM)</f>
        <v>0</v>
      </c>
      <c r="Q57" s="27">
        <f>SUM(Q53:Q56)</f>
        <v>0</v>
      </c>
      <c r="R57" s="39"/>
    </row>
    <row r="58" spans="2:18" ht="22.05" customHeight="1" x14ac:dyDescent="0.25">
      <c r="B58" s="83" t="s">
        <v>89</v>
      </c>
      <c r="C58" s="52"/>
      <c r="D58" s="52"/>
      <c r="E58" s="52"/>
      <c r="F58" s="52"/>
      <c r="G58" s="52"/>
      <c r="H58" s="52"/>
      <c r="I58" s="52"/>
      <c r="J58" s="52"/>
      <c r="K58" s="52"/>
      <c r="L58" s="52"/>
      <c r="M58" s="52"/>
      <c r="N58" s="52"/>
      <c r="O58" s="52"/>
      <c r="P58" s="52"/>
      <c r="Q58" s="52"/>
      <c r="R58" s="52"/>
    </row>
    <row r="59" spans="2:18" ht="22.05" customHeight="1" x14ac:dyDescent="0.25">
      <c r="B59" s="30" t="s">
        <v>90</v>
      </c>
      <c r="C59" s="41">
        <f t="shared" ref="C59:O59" si="13">C29+C44+C50</f>
        <v>0</v>
      </c>
      <c r="D59" s="41">
        <f t="shared" si="13"/>
        <v>0</v>
      </c>
      <c r="E59" s="41">
        <f t="shared" si="13"/>
        <v>0</v>
      </c>
      <c r="F59" s="41">
        <f t="shared" si="13"/>
        <v>0</v>
      </c>
      <c r="G59" s="41">
        <f t="shared" si="13"/>
        <v>0</v>
      </c>
      <c r="H59" s="41">
        <f t="shared" si="13"/>
        <v>0</v>
      </c>
      <c r="I59" s="41">
        <f t="shared" si="13"/>
        <v>0</v>
      </c>
      <c r="J59" s="41">
        <f t="shared" si="13"/>
        <v>0</v>
      </c>
      <c r="K59" s="41">
        <f t="shared" si="13"/>
        <v>0</v>
      </c>
      <c r="L59" s="41">
        <f t="shared" si="13"/>
        <v>0</v>
      </c>
      <c r="M59" s="41">
        <f t="shared" si="13"/>
        <v>0</v>
      </c>
      <c r="N59" s="41">
        <f t="shared" si="13"/>
        <v>0</v>
      </c>
      <c r="O59" s="41">
        <f t="shared" si="13"/>
        <v>0</v>
      </c>
      <c r="P59" s="41">
        <f>IF(ActiveM=0,0,O59/ActiveM)</f>
        <v>0</v>
      </c>
    </row>
    <row r="60" spans="2:18" ht="22.05" customHeight="1" x14ac:dyDescent="0.25">
      <c r="B60" s="30" t="s">
        <v>91</v>
      </c>
      <c r="C60" s="41">
        <f t="shared" ref="C60:O60" si="14">C18-C59</f>
        <v>0</v>
      </c>
      <c r="D60" s="41">
        <f t="shared" si="14"/>
        <v>0</v>
      </c>
      <c r="E60" s="41">
        <f t="shared" si="14"/>
        <v>0</v>
      </c>
      <c r="F60" s="41">
        <f t="shared" si="14"/>
        <v>0</v>
      </c>
      <c r="G60" s="41">
        <f t="shared" si="14"/>
        <v>0</v>
      </c>
      <c r="H60" s="41">
        <f t="shared" si="14"/>
        <v>0</v>
      </c>
      <c r="I60" s="41">
        <f t="shared" si="14"/>
        <v>0</v>
      </c>
      <c r="J60" s="41">
        <f t="shared" si="14"/>
        <v>0</v>
      </c>
      <c r="K60" s="41">
        <f t="shared" si="14"/>
        <v>0</v>
      </c>
      <c r="L60" s="41">
        <f t="shared" si="14"/>
        <v>0</v>
      </c>
      <c r="M60" s="41">
        <f t="shared" si="14"/>
        <v>0</v>
      </c>
      <c r="N60" s="41">
        <f t="shared" si="14"/>
        <v>0</v>
      </c>
      <c r="O60" s="41">
        <f t="shared" si="14"/>
        <v>0</v>
      </c>
      <c r="P60" s="41">
        <f>IF(ActiveM=0,0,O60/ActiveM)</f>
        <v>0</v>
      </c>
    </row>
    <row r="61" spans="2:18" ht="22.05" customHeight="1" x14ac:dyDescent="0.25">
      <c r="B61" s="30" t="s">
        <v>92</v>
      </c>
      <c r="C61" s="41">
        <f t="shared" ref="C61:O61" si="15">C60-C57</f>
        <v>0</v>
      </c>
      <c r="D61" s="41">
        <f t="shared" si="15"/>
        <v>0</v>
      </c>
      <c r="E61" s="41">
        <f t="shared" si="15"/>
        <v>0</v>
      </c>
      <c r="F61" s="41">
        <f t="shared" si="15"/>
        <v>0</v>
      </c>
      <c r="G61" s="41">
        <f t="shared" si="15"/>
        <v>0</v>
      </c>
      <c r="H61" s="41">
        <f t="shared" si="15"/>
        <v>0</v>
      </c>
      <c r="I61" s="41">
        <f t="shared" si="15"/>
        <v>0</v>
      </c>
      <c r="J61" s="41">
        <f t="shared" si="15"/>
        <v>0</v>
      </c>
      <c r="K61" s="41">
        <f t="shared" si="15"/>
        <v>0</v>
      </c>
      <c r="L61" s="41">
        <f t="shared" si="15"/>
        <v>0</v>
      </c>
      <c r="M61" s="41">
        <f t="shared" si="15"/>
        <v>0</v>
      </c>
      <c r="N61" s="41">
        <f t="shared" si="15"/>
        <v>0</v>
      </c>
      <c r="O61" s="41">
        <f t="shared" si="15"/>
        <v>0</v>
      </c>
      <c r="P61" s="41">
        <f>IF(ActiveM=0,0,O61/ActiveM)</f>
        <v>0</v>
      </c>
    </row>
    <row r="62" spans="2:18" ht="22.05" customHeight="1" x14ac:dyDescent="0.25">
      <c r="B62" s="30" t="s">
        <v>93</v>
      </c>
      <c r="C62" s="42">
        <f t="shared" ref="C62:O62" si="16">IF(C18&gt;0,C57/C18,0)</f>
        <v>0</v>
      </c>
      <c r="D62" s="42">
        <f t="shared" si="16"/>
        <v>0</v>
      </c>
      <c r="E62" s="42">
        <f t="shared" si="16"/>
        <v>0</v>
      </c>
      <c r="F62" s="42">
        <f t="shared" si="16"/>
        <v>0</v>
      </c>
      <c r="G62" s="42">
        <f t="shared" si="16"/>
        <v>0</v>
      </c>
      <c r="H62" s="42">
        <f t="shared" si="16"/>
        <v>0</v>
      </c>
      <c r="I62" s="42">
        <f t="shared" si="16"/>
        <v>0</v>
      </c>
      <c r="J62" s="42">
        <f t="shared" si="16"/>
        <v>0</v>
      </c>
      <c r="K62" s="42">
        <f t="shared" si="16"/>
        <v>0</v>
      </c>
      <c r="L62" s="42">
        <f t="shared" si="16"/>
        <v>0</v>
      </c>
      <c r="M62" s="42">
        <f t="shared" si="16"/>
        <v>0</v>
      </c>
      <c r="N62" s="42">
        <f t="shared" si="16"/>
        <v>0</v>
      </c>
      <c r="O62" s="42">
        <f t="shared" si="16"/>
        <v>0</v>
      </c>
    </row>
    <row r="64" spans="2:18" ht="18" customHeight="1" x14ac:dyDescent="0.25">
      <c r="B64" s="71" t="s">
        <v>43</v>
      </c>
      <c r="C64" s="52"/>
      <c r="D64" s="52"/>
      <c r="E64" s="52"/>
      <c r="F64" s="52"/>
      <c r="G64" s="52"/>
      <c r="H64" s="52"/>
      <c r="I64" s="52"/>
      <c r="J64" s="52"/>
      <c r="K64" s="52"/>
      <c r="L64" s="52"/>
      <c r="M64" s="52"/>
      <c r="N64" s="52"/>
      <c r="O64" s="52"/>
      <c r="P64" s="52"/>
      <c r="Q64" s="52"/>
      <c r="R64" s="52"/>
    </row>
    <row r="65" spans="2:18" x14ac:dyDescent="0.25">
      <c r="B65" s="65" t="s">
        <v>44</v>
      </c>
      <c r="C65" s="52"/>
      <c r="D65" s="52"/>
      <c r="E65" s="52"/>
      <c r="F65" s="52"/>
      <c r="G65" s="52"/>
      <c r="H65" s="52"/>
      <c r="I65" s="52"/>
      <c r="J65" s="52"/>
      <c r="K65" s="52"/>
      <c r="L65" s="52"/>
      <c r="M65" s="52"/>
      <c r="N65" s="52"/>
      <c r="O65" s="52"/>
      <c r="P65" s="52"/>
      <c r="Q65" s="52"/>
      <c r="R65" s="52"/>
    </row>
    <row r="66" spans="2:18" x14ac:dyDescent="0.25">
      <c r="B66" s="52"/>
      <c r="C66" s="52"/>
      <c r="D66" s="52"/>
      <c r="E66" s="52"/>
      <c r="F66" s="52"/>
      <c r="G66" s="52"/>
      <c r="H66" s="52"/>
      <c r="I66" s="52"/>
      <c r="J66" s="52"/>
      <c r="K66" s="52"/>
      <c r="L66" s="52"/>
      <c r="M66" s="52"/>
      <c r="N66" s="52"/>
      <c r="O66" s="52"/>
      <c r="P66" s="52"/>
      <c r="Q66" s="52"/>
      <c r="R66" s="52"/>
    </row>
  </sheetData>
  <sheetProtection sheet="1" formatColumns="0" formatRows="0"/>
  <mergeCells count="11">
    <mergeCell ref="B58:R58"/>
    <mergeCell ref="B52:R52"/>
    <mergeCell ref="B65:R66"/>
    <mergeCell ref="C6:F6"/>
    <mergeCell ref="B20:R20"/>
    <mergeCell ref="B64:R64"/>
    <mergeCell ref="B2:R3"/>
    <mergeCell ref="B31:R31"/>
    <mergeCell ref="B46:R46"/>
    <mergeCell ref="B4:R4"/>
    <mergeCell ref="B9:R9"/>
  </mergeCells>
  <conditionalFormatting sqref="R10:R17">
    <cfRule type="expression" dxfId="18" priority="1">
      <formula>OR(LEFT(R10,1)="▲",LEFT(R10,1)="נ")</formula>
    </cfRule>
  </conditionalFormatting>
  <conditionalFormatting sqref="R21:R28">
    <cfRule type="expression" dxfId="17" priority="2">
      <formula>OR(LEFT(R21,1)="▲",LEFT(R21,1)="נ")</formula>
    </cfRule>
  </conditionalFormatting>
  <conditionalFormatting sqref="R32:R43">
    <cfRule type="expression" dxfId="16" priority="3">
      <formula>OR(LEFT(R32,1)="▲",LEFT(R32,1)="נ")</formula>
    </cfRule>
  </conditionalFormatting>
  <conditionalFormatting sqref="R47:R49">
    <cfRule type="expression" dxfId="15" priority="4">
      <formula>OR(LEFT(R47,1)="▲",LEFT(R47,1)="נ")</formula>
    </cfRule>
  </conditionalFormatting>
  <conditionalFormatting sqref="R53:R56">
    <cfRule type="expression" dxfId="14" priority="5">
      <formula>OR(LEFT(R53,1)="▲",LEFT(R53,1)="נ")</formula>
    </cfRule>
  </conditionalFormatting>
  <conditionalFormatting sqref="C60:P61">
    <cfRule type="cellIs" dxfId="13" priority="6" operator="greaterThan">
      <formula>0</formula>
    </cfRule>
    <cfRule type="cellIs" dxfId="12" priority="7" operator="lessThan">
      <formula>0</formula>
    </cfRule>
  </conditionalFormatting>
  <dataValidations count="1">
    <dataValidation type="decimal" allowBlank="1" showInputMessage="1" showErrorMessage="1" errorTitle="רק מספרים" error="כאן מקלידים רק סכום במספרים, בלי ₪ ובלי מילים. לדוגמה: 1500" sqref="C10:N17 C53:N56 Q53:Q56 C47:N49 Q47:Q49 C32:N43 Q32:Q43 C21:N28 Q21:Q28" xr:uid="{3F15F3AA-8273-49A7-A5A9-55D450B06FFD}">
      <formula1>0</formula1>
      <formula2>100000000</formula2>
    </dataValidation>
  </dataValidations>
  <printOptions horizontalCentered="1"/>
  <pageMargins left="0.75" right="0.75" top="1" bottom="1" header="0.5" footer="0.5"/>
  <pageSetup paperSize="9" fitToHeight="0" orientation="landscape"/>
  <headerFooter>
    <oddFooter>&amp;C&amp;P /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E7CB1"/>
    <pageSetUpPr fitToPage="1"/>
  </sheetPr>
  <dimension ref="B1:N48"/>
  <sheetViews>
    <sheetView showGridLines="0" rightToLeft="1" workbookViewId="0"/>
  </sheetViews>
  <sheetFormatPr defaultRowHeight="13.8" x14ac:dyDescent="0.25"/>
  <cols>
    <col min="1" max="1" width="2" customWidth="1"/>
    <col min="2" max="2" width="24" customWidth="1"/>
    <col min="3" max="14" width="10.5" customWidth="1"/>
    <col min="15" max="15" width="2" customWidth="1"/>
  </cols>
  <sheetData>
    <row r="1" spans="2:14" ht="6" customHeight="1" x14ac:dyDescent="0.25"/>
    <row r="2" spans="2:14" ht="22.05" customHeight="1" x14ac:dyDescent="0.25">
      <c r="B2" s="73" t="s">
        <v>94</v>
      </c>
      <c r="C2" s="52"/>
      <c r="D2" s="52"/>
      <c r="E2" s="52"/>
      <c r="F2" s="52"/>
      <c r="G2" s="52"/>
      <c r="H2" s="52"/>
      <c r="I2" s="52"/>
      <c r="J2" s="52"/>
      <c r="K2" s="52"/>
      <c r="L2" s="52"/>
      <c r="M2" s="52"/>
      <c r="N2" s="52"/>
    </row>
    <row r="3" spans="2:14" ht="22.05" customHeight="1" x14ac:dyDescent="0.25">
      <c r="B3" s="52"/>
      <c r="C3" s="52"/>
      <c r="D3" s="52"/>
      <c r="E3" s="52"/>
      <c r="F3" s="52"/>
      <c r="G3" s="52"/>
      <c r="H3" s="52"/>
      <c r="I3" s="52"/>
      <c r="J3" s="52"/>
      <c r="K3" s="52"/>
      <c r="L3" s="52"/>
      <c r="M3" s="52"/>
      <c r="N3" s="52"/>
    </row>
    <row r="4" spans="2:14" ht="19.95" customHeight="1" x14ac:dyDescent="0.25">
      <c r="B4" s="81" t="s">
        <v>95</v>
      </c>
      <c r="C4" s="52"/>
      <c r="D4" s="52"/>
      <c r="E4" s="52"/>
      <c r="F4" s="52"/>
      <c r="G4" s="52"/>
      <c r="H4" s="52"/>
      <c r="I4" s="52"/>
      <c r="J4" s="52"/>
      <c r="K4" s="52"/>
      <c r="L4" s="52"/>
      <c r="M4" s="52"/>
      <c r="N4" s="52"/>
    </row>
    <row r="6" spans="2:14" ht="25.95" customHeight="1" x14ac:dyDescent="0.25">
      <c r="B6" s="31" t="s">
        <v>96</v>
      </c>
      <c r="C6" s="87" t="s">
        <v>8</v>
      </c>
      <c r="D6" s="87"/>
      <c r="F6" s="90" t="s">
        <v>97</v>
      </c>
      <c r="G6" s="52"/>
      <c r="H6" s="87" t="s">
        <v>9</v>
      </c>
      <c r="I6" s="87"/>
    </row>
    <row r="8" spans="2:14" ht="19.95" customHeight="1" x14ac:dyDescent="0.25">
      <c r="B8" s="91" t="str">
        <f>CmpB&amp;" לעומת "&amp;CmpA&amp;": ההכנסות "&amp;IF(E13&gt;=0,"עלו","ירדו")&amp;" ב-"&amp;TEXT(ABS(E13),"#,##0")&amp;" ₪, ההוצאות "&amp;IF(E14&gt;=0,"עלו","ירדו")&amp;" ב-"&amp;TEXT(ABS(E14),"#,##0")&amp;" ₪, והיתרה הפנויה "&amp;IF(E16&gt;=0,"עלתה","ירדה")&amp;" ב-"&amp;TEXT(ABS(E16),"#,##0")&amp;" ₪."</f>
        <v>פברואר לעומת ינואר: ההכנסות עלו ב-0 ₪, ההוצאות עלו ב-0 ₪, והיתרה הפנויה עלתה ב-0 ₪.</v>
      </c>
      <c r="C8" s="52"/>
      <c r="D8" s="52"/>
      <c r="E8" s="52"/>
      <c r="F8" s="52"/>
      <c r="G8" s="52"/>
      <c r="H8" s="52"/>
      <c r="I8" s="52"/>
      <c r="J8" s="52"/>
      <c r="K8" s="52"/>
      <c r="L8" s="52"/>
      <c r="M8" s="52"/>
      <c r="N8" s="52"/>
    </row>
    <row r="9" spans="2:14" ht="19.95" customHeight="1" x14ac:dyDescent="0.25">
      <c r="B9" s="52"/>
      <c r="C9" s="52"/>
      <c r="D9" s="52"/>
      <c r="E9" s="52"/>
      <c r="F9" s="52"/>
      <c r="G9" s="52"/>
      <c r="H9" s="52"/>
      <c r="I9" s="52"/>
      <c r="J9" s="52"/>
      <c r="K9" s="52"/>
      <c r="L9" s="52"/>
      <c r="M9" s="52"/>
      <c r="N9" s="52"/>
    </row>
    <row r="11" spans="2:14" ht="24" customHeight="1" x14ac:dyDescent="0.25">
      <c r="B11" s="47" t="s">
        <v>98</v>
      </c>
      <c r="C11" s="48"/>
      <c r="D11" s="48"/>
      <c r="E11" s="48"/>
      <c r="F11" s="48"/>
      <c r="G11" s="48"/>
      <c r="H11" s="48"/>
      <c r="I11" s="48"/>
      <c r="J11" s="48"/>
      <c r="K11" s="48"/>
      <c r="L11" s="48"/>
      <c r="M11" s="48"/>
      <c r="N11" s="48"/>
    </row>
    <row r="12" spans="2:14" ht="24" customHeight="1" x14ac:dyDescent="0.25">
      <c r="B12" s="1" t="s">
        <v>99</v>
      </c>
      <c r="C12" s="29" t="str">
        <f>CmpA</f>
        <v>ינואר</v>
      </c>
      <c r="D12" s="29" t="str">
        <f>CmpB</f>
        <v>פברואר</v>
      </c>
      <c r="E12" s="29" t="s">
        <v>100</v>
      </c>
      <c r="F12" s="29" t="s">
        <v>101</v>
      </c>
    </row>
    <row r="13" spans="2:14" ht="22.05" customHeight="1" x14ac:dyDescent="0.25">
      <c r="B13" s="30" t="s">
        <v>20</v>
      </c>
      <c r="C13" s="15">
        <f>INDEX('חישובי עזר'!B42:B53,IdxA)</f>
        <v>0</v>
      </c>
      <c r="D13" s="15">
        <f>INDEX('חישובי עזר'!B42:B53,IdxB)</f>
        <v>0</v>
      </c>
      <c r="E13" s="23">
        <f>D13-C13</f>
        <v>0</v>
      </c>
      <c r="F13" s="20" t="str">
        <f>IF(C13&lt;=0,"",E13/C13)</f>
        <v/>
      </c>
    </row>
    <row r="14" spans="2:14" ht="22.05" customHeight="1" x14ac:dyDescent="0.25">
      <c r="B14" s="30" t="s">
        <v>21</v>
      </c>
      <c r="C14" s="15">
        <f>INDEX('חישובי עזר'!C42:C53,IdxA)</f>
        <v>0</v>
      </c>
      <c r="D14" s="15">
        <f>INDEX('חישובי עזר'!C42:C53,IdxB)</f>
        <v>0</v>
      </c>
      <c r="E14" s="23">
        <f>D14-C14</f>
        <v>0</v>
      </c>
      <c r="F14" s="20" t="str">
        <f>IF(C14&lt;=0,"",E14/C14)</f>
        <v/>
      </c>
    </row>
    <row r="15" spans="2:14" ht="22.05" customHeight="1" x14ac:dyDescent="0.25">
      <c r="B15" s="30" t="s">
        <v>4</v>
      </c>
      <c r="C15" s="15">
        <f>INDEX('חישובי עזר'!D42:D53,IdxA)</f>
        <v>0</v>
      </c>
      <c r="D15" s="15">
        <f>INDEX('חישובי עזר'!D42:D53,IdxB)</f>
        <v>0</v>
      </c>
      <c r="E15" s="23">
        <f>D15-C15</f>
        <v>0</v>
      </c>
      <c r="F15" s="20" t="str">
        <f>IF(C15&lt;=0,"",E15/C15)</f>
        <v/>
      </c>
    </row>
    <row r="16" spans="2:14" ht="22.05" customHeight="1" x14ac:dyDescent="0.25">
      <c r="B16" s="30" t="s">
        <v>5</v>
      </c>
      <c r="C16" s="15">
        <f>INDEX('חישובי עזר'!E42:E53,IdxA)</f>
        <v>0</v>
      </c>
      <c r="D16" s="15">
        <f>INDEX('חישובי עזר'!E42:E53,IdxB)</f>
        <v>0</v>
      </c>
      <c r="E16" s="23">
        <f>D16-C16</f>
        <v>0</v>
      </c>
      <c r="F16" s="20" t="str">
        <f>IF(C16&lt;=0,"",E16/C16)</f>
        <v/>
      </c>
    </row>
    <row r="17" spans="2:14" ht="22.05" customHeight="1" x14ac:dyDescent="0.25">
      <c r="B17" s="30" t="s">
        <v>22</v>
      </c>
      <c r="C17" s="20">
        <f>INDEX('חישובי עזר'!F42:F53,IdxA)</f>
        <v>0</v>
      </c>
      <c r="D17" s="20">
        <f>INDEX('חישובי עזר'!F42:F53,IdxB)</f>
        <v>0</v>
      </c>
      <c r="E17" s="44">
        <f>ROUND(D17-C17,3)</f>
        <v>0</v>
      </c>
      <c r="F17" s="20" t="str">
        <f>""</f>
        <v/>
      </c>
    </row>
    <row r="25" spans="2:14" ht="24" customHeight="1" x14ac:dyDescent="0.25">
      <c r="B25" s="47" t="s">
        <v>102</v>
      </c>
      <c r="C25" s="48"/>
      <c r="D25" s="48"/>
      <c r="E25" s="48"/>
      <c r="F25" s="48"/>
      <c r="G25" s="48"/>
      <c r="H25" s="48"/>
      <c r="I25" s="48"/>
      <c r="J25" s="48"/>
      <c r="K25" s="48"/>
      <c r="L25" s="48"/>
      <c r="M25" s="48"/>
      <c r="N25" s="48"/>
    </row>
    <row r="26" spans="2:14" x14ac:dyDescent="0.25">
      <c r="B26" s="89" t="s">
        <v>103</v>
      </c>
      <c r="C26" s="52"/>
      <c r="D26" s="52"/>
      <c r="E26" s="52"/>
      <c r="F26" s="52"/>
      <c r="H26" s="88" t="s">
        <v>104</v>
      </c>
      <c r="I26" s="52"/>
      <c r="J26" s="52"/>
      <c r="K26" s="52"/>
      <c r="L26" s="52"/>
      <c r="M26" s="52"/>
      <c r="N26" s="52"/>
    </row>
    <row r="27" spans="2:14" ht="24" customHeight="1" x14ac:dyDescent="0.25">
      <c r="B27" s="1" t="s">
        <v>50</v>
      </c>
      <c r="C27" s="29" t="str">
        <f>CmpA</f>
        <v>ינואר</v>
      </c>
      <c r="D27" s="29" t="str">
        <f>CmpB</f>
        <v>פברואר</v>
      </c>
      <c r="E27" s="29" t="s">
        <v>100</v>
      </c>
      <c r="F27" s="29" t="s">
        <v>101</v>
      </c>
      <c r="H27" s="45" t="s">
        <v>50</v>
      </c>
      <c r="I27" s="46"/>
      <c r="J27" s="29" t="str">
        <f>CmpA</f>
        <v>ינואר</v>
      </c>
      <c r="K27" s="29" t="str">
        <f>CmpB</f>
        <v>פברואר</v>
      </c>
      <c r="L27" s="29" t="s">
        <v>100</v>
      </c>
      <c r="M27" s="29" t="s">
        <v>101</v>
      </c>
    </row>
    <row r="28" spans="2:14" ht="19.95" customHeight="1" x14ac:dyDescent="0.25">
      <c r="B28" s="25" t="str">
        <f>IF('חישובי עזר'!M3="","",INDEX('חישובי עזר'!$A$3:$A$25,'חישובי עזר'!M3))</f>
        <v/>
      </c>
      <c r="C28" s="15" t="str">
        <f>IF('חישובי עזר'!M3="","",INDEX('חישובי עזר'!$C$3:$C$25,'חישובי עזר'!M3))</f>
        <v/>
      </c>
      <c r="D28" s="15" t="str">
        <f>IF('חישובי עזר'!M3="","",INDEX('חישובי עזר'!$D$3:$D$25,'חישובי עזר'!M3))</f>
        <v/>
      </c>
      <c r="E28" s="23" t="str">
        <f>IF('חישובי עזר'!M3="","",INDEX('חישובי עזר'!$E$3:$E$25,'חישובי עזר'!M3))</f>
        <v/>
      </c>
      <c r="F28" s="20" t="str">
        <f t="shared" ref="F28:F35" si="0">IF(OR(C28="",C28=0),"",E28/C28)</f>
        <v/>
      </c>
      <c r="H28" s="49" t="str">
        <f>IF('חישובי עזר'!N3="","",INDEX('חישובי עזר'!$A$3:$A$25,'חישובי עזר'!N3))</f>
        <v/>
      </c>
      <c r="I28" s="50"/>
      <c r="J28" s="15" t="str">
        <f>IF('חישובי עזר'!N3="","",INDEX('חישובי עזר'!$C$3:$C$25,'חישובי עזר'!N3))</f>
        <v/>
      </c>
      <c r="K28" s="15" t="str">
        <f>IF('חישובי עזר'!N3="","",INDEX('חישובי עזר'!$D$3:$D$25,'חישובי עזר'!N3))</f>
        <v/>
      </c>
      <c r="L28" s="23" t="str">
        <f>IF('חישובי עזר'!N3="","",INDEX('חישובי עזר'!$E$3:$E$25,'חישובי עזר'!N3))</f>
        <v/>
      </c>
      <c r="M28" s="20" t="str">
        <f t="shared" ref="M28:M35" si="1">IF(OR(J28="",J28=0),"",L28/J28)</f>
        <v/>
      </c>
    </row>
    <row r="29" spans="2:14" ht="19.95" customHeight="1" x14ac:dyDescent="0.25">
      <c r="B29" s="25" t="str">
        <f>IF('חישובי עזר'!M4="","",INDEX('חישובי עזר'!$A$3:$A$25,'חישובי עזר'!M4))</f>
        <v/>
      </c>
      <c r="C29" s="15" t="str">
        <f>IF('חישובי עזר'!M4="","",INDEX('חישובי עזר'!$C$3:$C$25,'חישובי עזר'!M4))</f>
        <v/>
      </c>
      <c r="D29" s="15" t="str">
        <f>IF('חישובי עזר'!M4="","",INDEX('חישובי עזר'!$D$3:$D$25,'חישובי עזר'!M4))</f>
        <v/>
      </c>
      <c r="E29" s="23" t="str">
        <f>IF('חישובי עזר'!M4="","",INDEX('חישובי עזר'!$E$3:$E$25,'חישובי עזר'!M4))</f>
        <v/>
      </c>
      <c r="F29" s="20" t="str">
        <f t="shared" si="0"/>
        <v/>
      </c>
      <c r="H29" s="49" t="str">
        <f>IF('חישובי עזר'!N4="","",INDEX('חישובי עזר'!$A$3:$A$25,'חישובי עזר'!N4))</f>
        <v/>
      </c>
      <c r="I29" s="50"/>
      <c r="J29" s="15" t="str">
        <f>IF('חישובי עזר'!N4="","",INDEX('חישובי עזר'!$C$3:$C$25,'חישובי עזר'!N4))</f>
        <v/>
      </c>
      <c r="K29" s="15" t="str">
        <f>IF('חישובי עזר'!N4="","",INDEX('חישובי עזר'!$D$3:$D$25,'חישובי עזר'!N4))</f>
        <v/>
      </c>
      <c r="L29" s="23" t="str">
        <f>IF('חישובי עזר'!N4="","",INDEX('חישובי עזר'!$E$3:$E$25,'חישובי עזר'!N4))</f>
        <v/>
      </c>
      <c r="M29" s="20" t="str">
        <f t="shared" si="1"/>
        <v/>
      </c>
    </row>
    <row r="30" spans="2:14" ht="19.95" customHeight="1" x14ac:dyDescent="0.25">
      <c r="B30" s="25" t="str">
        <f>IF('חישובי עזר'!M5="","",INDEX('חישובי עזר'!$A$3:$A$25,'חישובי עזר'!M5))</f>
        <v/>
      </c>
      <c r="C30" s="15" t="str">
        <f>IF('חישובי עזר'!M5="","",INDEX('חישובי עזר'!$C$3:$C$25,'חישובי עזר'!M5))</f>
        <v/>
      </c>
      <c r="D30" s="15" t="str">
        <f>IF('חישובי עזר'!M5="","",INDEX('חישובי עזר'!$D$3:$D$25,'חישובי עזר'!M5))</f>
        <v/>
      </c>
      <c r="E30" s="23" t="str">
        <f>IF('חישובי עזר'!M5="","",INDEX('חישובי עזר'!$E$3:$E$25,'חישובי עזר'!M5))</f>
        <v/>
      </c>
      <c r="F30" s="20" t="str">
        <f t="shared" si="0"/>
        <v/>
      </c>
      <c r="H30" s="49" t="str">
        <f>IF('חישובי עזר'!N5="","",INDEX('חישובי עזר'!$A$3:$A$25,'חישובי עזר'!N5))</f>
        <v/>
      </c>
      <c r="I30" s="50"/>
      <c r="J30" s="15" t="str">
        <f>IF('חישובי עזר'!N5="","",INDEX('חישובי עזר'!$C$3:$C$25,'חישובי עזר'!N5))</f>
        <v/>
      </c>
      <c r="K30" s="15" t="str">
        <f>IF('חישובי עזר'!N5="","",INDEX('חישובי עזר'!$D$3:$D$25,'חישובי עזר'!N5))</f>
        <v/>
      </c>
      <c r="L30" s="23" t="str">
        <f>IF('חישובי עזר'!N5="","",INDEX('חישובי עזר'!$E$3:$E$25,'חישובי עזר'!N5))</f>
        <v/>
      </c>
      <c r="M30" s="20" t="str">
        <f t="shared" si="1"/>
        <v/>
      </c>
    </row>
    <row r="31" spans="2:14" ht="19.95" customHeight="1" x14ac:dyDescent="0.25">
      <c r="B31" s="25" t="str">
        <f>IF('חישובי עזר'!M6="","",INDEX('חישובי עזר'!$A$3:$A$25,'חישובי עזר'!M6))</f>
        <v/>
      </c>
      <c r="C31" s="15" t="str">
        <f>IF('חישובי עזר'!M6="","",INDEX('חישובי עזר'!$C$3:$C$25,'חישובי עזר'!M6))</f>
        <v/>
      </c>
      <c r="D31" s="15" t="str">
        <f>IF('חישובי עזר'!M6="","",INDEX('חישובי עזר'!$D$3:$D$25,'חישובי עזר'!M6))</f>
        <v/>
      </c>
      <c r="E31" s="23" t="str">
        <f>IF('חישובי עזר'!M6="","",INDEX('חישובי עזר'!$E$3:$E$25,'חישובי עזר'!M6))</f>
        <v/>
      </c>
      <c r="F31" s="20" t="str">
        <f t="shared" si="0"/>
        <v/>
      </c>
      <c r="H31" s="49" t="str">
        <f>IF('חישובי עזר'!N6="","",INDEX('חישובי עזר'!$A$3:$A$25,'חישובי עזר'!N6))</f>
        <v/>
      </c>
      <c r="I31" s="50"/>
      <c r="J31" s="15" t="str">
        <f>IF('חישובי עזר'!N6="","",INDEX('חישובי עזר'!$C$3:$C$25,'חישובי עזר'!N6))</f>
        <v/>
      </c>
      <c r="K31" s="15" t="str">
        <f>IF('חישובי עזר'!N6="","",INDEX('חישובי עזר'!$D$3:$D$25,'חישובי עזר'!N6))</f>
        <v/>
      </c>
      <c r="L31" s="23" t="str">
        <f>IF('חישובי עזר'!N6="","",INDEX('חישובי עזר'!$E$3:$E$25,'חישובי עזר'!N6))</f>
        <v/>
      </c>
      <c r="M31" s="20" t="str">
        <f t="shared" si="1"/>
        <v/>
      </c>
    </row>
    <row r="32" spans="2:14" ht="19.95" customHeight="1" x14ac:dyDescent="0.25">
      <c r="B32" s="25" t="str">
        <f>IF('חישובי עזר'!M7="","",INDEX('חישובי עזר'!$A$3:$A$25,'חישובי עזר'!M7))</f>
        <v/>
      </c>
      <c r="C32" s="15" t="str">
        <f>IF('חישובי עזר'!M7="","",INDEX('חישובי עזר'!$C$3:$C$25,'חישובי עזר'!M7))</f>
        <v/>
      </c>
      <c r="D32" s="15" t="str">
        <f>IF('חישובי עזר'!M7="","",INDEX('חישובי עזר'!$D$3:$D$25,'חישובי עזר'!M7))</f>
        <v/>
      </c>
      <c r="E32" s="23" t="str">
        <f>IF('חישובי עזר'!M7="","",INDEX('חישובי עזר'!$E$3:$E$25,'חישובי עזר'!M7))</f>
        <v/>
      </c>
      <c r="F32" s="20" t="str">
        <f t="shared" si="0"/>
        <v/>
      </c>
      <c r="H32" s="49" t="str">
        <f>IF('חישובי עזר'!N7="","",INDEX('חישובי עזר'!$A$3:$A$25,'חישובי עזר'!N7))</f>
        <v/>
      </c>
      <c r="I32" s="50"/>
      <c r="J32" s="15" t="str">
        <f>IF('חישובי עזר'!N7="","",INDEX('חישובי עזר'!$C$3:$C$25,'חישובי עזר'!N7))</f>
        <v/>
      </c>
      <c r="K32" s="15" t="str">
        <f>IF('חישובי עזר'!N7="","",INDEX('חישובי עזר'!$D$3:$D$25,'חישובי עזר'!N7))</f>
        <v/>
      </c>
      <c r="L32" s="23" t="str">
        <f>IF('חישובי עזר'!N7="","",INDEX('חישובי עזר'!$E$3:$E$25,'חישובי עזר'!N7))</f>
        <v/>
      </c>
      <c r="M32" s="20" t="str">
        <f t="shared" si="1"/>
        <v/>
      </c>
    </row>
    <row r="33" spans="2:14" ht="19.95" customHeight="1" x14ac:dyDescent="0.25">
      <c r="B33" s="25" t="str">
        <f>IF('חישובי עזר'!M8="","",INDEX('חישובי עזר'!$A$3:$A$25,'חישובי עזר'!M8))</f>
        <v/>
      </c>
      <c r="C33" s="15" t="str">
        <f>IF('חישובי עזר'!M8="","",INDEX('חישובי עזר'!$C$3:$C$25,'חישובי עזר'!M8))</f>
        <v/>
      </c>
      <c r="D33" s="15" t="str">
        <f>IF('חישובי עזר'!M8="","",INDEX('חישובי עזר'!$D$3:$D$25,'חישובי עזר'!M8))</f>
        <v/>
      </c>
      <c r="E33" s="23" t="str">
        <f>IF('חישובי עזר'!M8="","",INDEX('חישובי עזר'!$E$3:$E$25,'חישובי עזר'!M8))</f>
        <v/>
      </c>
      <c r="F33" s="20" t="str">
        <f t="shared" si="0"/>
        <v/>
      </c>
      <c r="H33" s="49" t="str">
        <f>IF('חישובי עזר'!N8="","",INDEX('חישובי עזר'!$A$3:$A$25,'חישובי עזר'!N8))</f>
        <v/>
      </c>
      <c r="I33" s="50"/>
      <c r="J33" s="15" t="str">
        <f>IF('חישובי עזר'!N8="","",INDEX('חישובי עזר'!$C$3:$C$25,'חישובי עזר'!N8))</f>
        <v/>
      </c>
      <c r="K33" s="15" t="str">
        <f>IF('חישובי עזר'!N8="","",INDEX('חישובי עזר'!$D$3:$D$25,'חישובי עזר'!N8))</f>
        <v/>
      </c>
      <c r="L33" s="23" t="str">
        <f>IF('חישובי עזר'!N8="","",INDEX('חישובי עזר'!$E$3:$E$25,'חישובי עזר'!N8))</f>
        <v/>
      </c>
      <c r="M33" s="20" t="str">
        <f t="shared" si="1"/>
        <v/>
      </c>
    </row>
    <row r="34" spans="2:14" ht="19.95" customHeight="1" x14ac:dyDescent="0.25">
      <c r="B34" s="25" t="str">
        <f>IF('חישובי עזר'!M9="","",INDEX('חישובי עזר'!$A$3:$A$25,'חישובי עזר'!M9))</f>
        <v/>
      </c>
      <c r="C34" s="15" t="str">
        <f>IF('חישובי עזר'!M9="","",INDEX('חישובי עזר'!$C$3:$C$25,'חישובי עזר'!M9))</f>
        <v/>
      </c>
      <c r="D34" s="15" t="str">
        <f>IF('חישובי עזר'!M9="","",INDEX('חישובי עזר'!$D$3:$D$25,'חישובי עזר'!M9))</f>
        <v/>
      </c>
      <c r="E34" s="23" t="str">
        <f>IF('חישובי עזר'!M9="","",INDEX('חישובי עזר'!$E$3:$E$25,'חישובי עזר'!M9))</f>
        <v/>
      </c>
      <c r="F34" s="20" t="str">
        <f t="shared" si="0"/>
        <v/>
      </c>
      <c r="H34" s="49" t="str">
        <f>IF('חישובי עזר'!N9="","",INDEX('חישובי עזר'!$A$3:$A$25,'חישובי עזר'!N9))</f>
        <v/>
      </c>
      <c r="I34" s="50"/>
      <c r="J34" s="15" t="str">
        <f>IF('חישובי עזר'!N9="","",INDEX('חישובי עזר'!$C$3:$C$25,'חישובי עזר'!N9))</f>
        <v/>
      </c>
      <c r="K34" s="15" t="str">
        <f>IF('חישובי עזר'!N9="","",INDEX('חישובי עזר'!$D$3:$D$25,'חישובי עזר'!N9))</f>
        <v/>
      </c>
      <c r="L34" s="23" t="str">
        <f>IF('חישובי עזר'!N9="","",INDEX('חישובי עזר'!$E$3:$E$25,'חישובי עזר'!N9))</f>
        <v/>
      </c>
      <c r="M34" s="20" t="str">
        <f t="shared" si="1"/>
        <v/>
      </c>
    </row>
    <row r="35" spans="2:14" ht="19.95" customHeight="1" x14ac:dyDescent="0.25">
      <c r="B35" s="25" t="str">
        <f>IF('חישובי עזר'!M10="","",INDEX('חישובי עזר'!$A$3:$A$25,'חישובי עזר'!M10))</f>
        <v/>
      </c>
      <c r="C35" s="15" t="str">
        <f>IF('חישובי עזר'!M10="","",INDEX('חישובי עזר'!$C$3:$C$25,'חישובי עזר'!M10))</f>
        <v/>
      </c>
      <c r="D35" s="15" t="str">
        <f>IF('חישובי עזר'!M10="","",INDEX('חישובי עזר'!$D$3:$D$25,'חישובי עזר'!M10))</f>
        <v/>
      </c>
      <c r="E35" s="23" t="str">
        <f>IF('חישובי עזר'!M10="","",INDEX('חישובי עזר'!$E$3:$E$25,'חישובי עזר'!M10))</f>
        <v/>
      </c>
      <c r="F35" s="20" t="str">
        <f t="shared" si="0"/>
        <v/>
      </c>
      <c r="H35" s="49" t="str">
        <f>IF('חישובי עזר'!N10="","",INDEX('חישובי עזר'!$A$3:$A$25,'חישובי עזר'!N10))</f>
        <v/>
      </c>
      <c r="I35" s="50"/>
      <c r="J35" s="15" t="str">
        <f>IF('חישובי עזר'!N10="","",INDEX('חישובי עזר'!$C$3:$C$25,'חישובי עזר'!N10))</f>
        <v/>
      </c>
      <c r="K35" s="15" t="str">
        <f>IF('חישובי עזר'!N10="","",INDEX('חישובי עזר'!$D$3:$D$25,'חישובי עזר'!N10))</f>
        <v/>
      </c>
      <c r="L35" s="23" t="str">
        <f>IF('חישובי עזר'!N10="","",INDEX('חישובי עזר'!$E$3:$E$25,'חישובי עזר'!N10))</f>
        <v/>
      </c>
      <c r="M35" s="20" t="str">
        <f t="shared" si="1"/>
        <v/>
      </c>
    </row>
    <row r="37" spans="2:14" ht="24" customHeight="1" x14ac:dyDescent="0.25">
      <c r="B37" s="47" t="s">
        <v>105</v>
      </c>
      <c r="C37" s="48"/>
      <c r="D37" s="48"/>
      <c r="E37" s="48"/>
      <c r="F37" s="48"/>
      <c r="G37" s="48"/>
      <c r="H37" s="48"/>
      <c r="I37" s="48"/>
      <c r="J37" s="48"/>
      <c r="K37" s="48"/>
      <c r="L37" s="48"/>
      <c r="M37" s="48"/>
      <c r="N37" s="48"/>
    </row>
    <row r="38" spans="2:14" ht="24" customHeight="1" x14ac:dyDescent="0.25">
      <c r="B38" s="1"/>
      <c r="C38" s="2" t="s">
        <v>8</v>
      </c>
      <c r="D38" s="3" t="s">
        <v>9</v>
      </c>
      <c r="E38" s="4" t="s">
        <v>10</v>
      </c>
      <c r="F38" s="5" t="s">
        <v>11</v>
      </c>
      <c r="G38" s="6" t="s">
        <v>12</v>
      </c>
      <c r="H38" s="7" t="s">
        <v>13</v>
      </c>
      <c r="I38" s="8" t="s">
        <v>14</v>
      </c>
      <c r="J38" s="9" t="s">
        <v>15</v>
      </c>
      <c r="K38" s="10" t="s">
        <v>16</v>
      </c>
      <c r="L38" s="11" t="s">
        <v>17</v>
      </c>
      <c r="M38" s="12" t="s">
        <v>18</v>
      </c>
      <c r="N38" s="13" t="s">
        <v>19</v>
      </c>
    </row>
    <row r="39" spans="2:14" ht="19.95" customHeight="1" x14ac:dyDescent="0.25">
      <c r="B39" s="30" t="s">
        <v>20</v>
      </c>
      <c r="C39" s="15">
        <f>'חישובי עזר'!B42</f>
        <v>0</v>
      </c>
      <c r="D39" s="15">
        <f>'חישובי עזר'!B43</f>
        <v>0</v>
      </c>
      <c r="E39" s="15">
        <f>'חישובי עזר'!B44</f>
        <v>0</v>
      </c>
      <c r="F39" s="15">
        <f>'חישובי עזר'!B45</f>
        <v>0</v>
      </c>
      <c r="G39" s="15">
        <f>'חישובי עזר'!B46</f>
        <v>0</v>
      </c>
      <c r="H39" s="15">
        <f>'חישובי עזר'!B47</f>
        <v>0</v>
      </c>
      <c r="I39" s="15">
        <f>'חישובי עזר'!B48</f>
        <v>0</v>
      </c>
      <c r="J39" s="15">
        <f>'חישובי עזר'!B49</f>
        <v>0</v>
      </c>
      <c r="K39" s="15">
        <f>'חישובי עזר'!B50</f>
        <v>0</v>
      </c>
      <c r="L39" s="15">
        <f>'חישובי עזר'!B51</f>
        <v>0</v>
      </c>
      <c r="M39" s="15">
        <f>'חישובי עזר'!B52</f>
        <v>0</v>
      </c>
      <c r="N39" s="15">
        <f>'חישובי עזר'!B53</f>
        <v>0</v>
      </c>
    </row>
    <row r="40" spans="2:14" ht="19.95" customHeight="1" x14ac:dyDescent="0.25">
      <c r="B40" s="30" t="s">
        <v>21</v>
      </c>
      <c r="C40" s="15">
        <f>'חישובי עזר'!C42</f>
        <v>0</v>
      </c>
      <c r="D40" s="15">
        <f>'חישובי עזר'!C43</f>
        <v>0</v>
      </c>
      <c r="E40" s="15">
        <f>'חישובי עזר'!C44</f>
        <v>0</v>
      </c>
      <c r="F40" s="15">
        <f>'חישובי עזר'!C45</f>
        <v>0</v>
      </c>
      <c r="G40" s="15">
        <f>'חישובי עזר'!C46</f>
        <v>0</v>
      </c>
      <c r="H40" s="15">
        <f>'חישובי עזר'!C47</f>
        <v>0</v>
      </c>
      <c r="I40" s="15">
        <f>'חישובי עזר'!C48</f>
        <v>0</v>
      </c>
      <c r="J40" s="15">
        <f>'חישובי עזר'!C49</f>
        <v>0</v>
      </c>
      <c r="K40" s="15">
        <f>'חישובי עזר'!C50</f>
        <v>0</v>
      </c>
      <c r="L40" s="15">
        <f>'חישובי עזר'!C51</f>
        <v>0</v>
      </c>
      <c r="M40" s="15">
        <f>'חישובי עזר'!C52</f>
        <v>0</v>
      </c>
      <c r="N40" s="15">
        <f>'חישובי עזר'!C53</f>
        <v>0</v>
      </c>
    </row>
    <row r="41" spans="2:14" ht="19.95" customHeight="1" x14ac:dyDescent="0.25">
      <c r="B41" s="30" t="s">
        <v>4</v>
      </c>
      <c r="C41" s="15">
        <f>'חישובי עזר'!D42</f>
        <v>0</v>
      </c>
      <c r="D41" s="15">
        <f>'חישובי עזר'!D43</f>
        <v>0</v>
      </c>
      <c r="E41" s="15">
        <f>'חישובי עזר'!D44</f>
        <v>0</v>
      </c>
      <c r="F41" s="15">
        <f>'חישובי עזר'!D45</f>
        <v>0</v>
      </c>
      <c r="G41" s="15">
        <f>'חישובי עזר'!D46</f>
        <v>0</v>
      </c>
      <c r="H41" s="15">
        <f>'חישובי עזר'!D47</f>
        <v>0</v>
      </c>
      <c r="I41" s="15">
        <f>'חישובי עזר'!D48</f>
        <v>0</v>
      </c>
      <c r="J41" s="15">
        <f>'חישובי עזר'!D49</f>
        <v>0</v>
      </c>
      <c r="K41" s="15">
        <f>'חישובי עזר'!D50</f>
        <v>0</v>
      </c>
      <c r="L41" s="15">
        <f>'חישובי עזר'!D51</f>
        <v>0</v>
      </c>
      <c r="M41" s="15">
        <f>'חישובי עזר'!D52</f>
        <v>0</v>
      </c>
      <c r="N41" s="15">
        <f>'חישובי עזר'!D53</f>
        <v>0</v>
      </c>
    </row>
    <row r="42" spans="2:14" ht="28.05" customHeight="1" x14ac:dyDescent="0.25">
      <c r="B42" s="22" t="s">
        <v>106</v>
      </c>
      <c r="C42" s="43" t="str">
        <f>""</f>
        <v/>
      </c>
      <c r="D42" s="43" t="str">
        <f t="shared" ref="D42:N42" si="2">IF(OR(C39=0,D39=0),"",ROUND(D39/C39-1,2))</f>
        <v/>
      </c>
      <c r="E42" s="43" t="str">
        <f t="shared" si="2"/>
        <v/>
      </c>
      <c r="F42" s="43" t="str">
        <f t="shared" si="2"/>
        <v/>
      </c>
      <c r="G42" s="43" t="str">
        <f t="shared" si="2"/>
        <v/>
      </c>
      <c r="H42" s="43" t="str">
        <f t="shared" si="2"/>
        <v/>
      </c>
      <c r="I42" s="43" t="str">
        <f t="shared" si="2"/>
        <v/>
      </c>
      <c r="J42" s="43" t="str">
        <f t="shared" si="2"/>
        <v/>
      </c>
      <c r="K42" s="43" t="str">
        <f t="shared" si="2"/>
        <v/>
      </c>
      <c r="L42" s="43" t="str">
        <f t="shared" si="2"/>
        <v/>
      </c>
      <c r="M42" s="43" t="str">
        <f t="shared" si="2"/>
        <v/>
      </c>
      <c r="N42" s="43" t="str">
        <f t="shared" si="2"/>
        <v/>
      </c>
    </row>
    <row r="43" spans="2:14" ht="28.05" customHeight="1" x14ac:dyDescent="0.25">
      <c r="B43" s="22" t="s">
        <v>107</v>
      </c>
      <c r="C43" s="43" t="str">
        <f>""</f>
        <v/>
      </c>
      <c r="D43" s="43" t="str">
        <f t="shared" ref="D43:N43" si="3">IF(OR(C40=0,D40=0),"",ROUND(D40/C40-1,2))</f>
        <v/>
      </c>
      <c r="E43" s="43" t="str">
        <f t="shared" si="3"/>
        <v/>
      </c>
      <c r="F43" s="43" t="str">
        <f t="shared" si="3"/>
        <v/>
      </c>
      <c r="G43" s="43" t="str">
        <f t="shared" si="3"/>
        <v/>
      </c>
      <c r="H43" s="43" t="str">
        <f t="shared" si="3"/>
        <v/>
      </c>
      <c r="I43" s="43" t="str">
        <f t="shared" si="3"/>
        <v/>
      </c>
      <c r="J43" s="43" t="str">
        <f t="shared" si="3"/>
        <v/>
      </c>
      <c r="K43" s="43" t="str">
        <f t="shared" si="3"/>
        <v/>
      </c>
      <c r="L43" s="43" t="str">
        <f t="shared" si="3"/>
        <v/>
      </c>
      <c r="M43" s="43" t="str">
        <f t="shared" si="3"/>
        <v/>
      </c>
      <c r="N43" s="43" t="str">
        <f t="shared" si="3"/>
        <v/>
      </c>
    </row>
    <row r="46" spans="2:14" ht="18" customHeight="1" x14ac:dyDescent="0.25">
      <c r="B46" s="71" t="s">
        <v>43</v>
      </c>
      <c r="C46" s="52"/>
      <c r="D46" s="52"/>
      <c r="E46" s="52"/>
      <c r="F46" s="52"/>
      <c r="G46" s="52"/>
      <c r="H46" s="52"/>
      <c r="I46" s="52"/>
      <c r="J46" s="52"/>
      <c r="K46" s="52"/>
      <c r="L46" s="52"/>
      <c r="M46" s="52"/>
      <c r="N46" s="52"/>
    </row>
    <row r="47" spans="2:14" x14ac:dyDescent="0.25">
      <c r="B47" s="65" t="s">
        <v>44</v>
      </c>
      <c r="C47" s="52"/>
      <c r="D47" s="52"/>
      <c r="E47" s="52"/>
      <c r="F47" s="52"/>
      <c r="G47" s="52"/>
      <c r="H47" s="52"/>
      <c r="I47" s="52"/>
      <c r="J47" s="52"/>
      <c r="K47" s="52"/>
      <c r="L47" s="52"/>
      <c r="M47" s="52"/>
      <c r="N47" s="52"/>
    </row>
    <row r="48" spans="2:14" x14ac:dyDescent="0.25">
      <c r="B48" s="52"/>
      <c r="C48" s="52"/>
      <c r="D48" s="52"/>
      <c r="E48" s="52"/>
      <c r="F48" s="52"/>
      <c r="G48" s="52"/>
      <c r="H48" s="52"/>
      <c r="I48" s="52"/>
      <c r="J48" s="52"/>
      <c r="K48" s="52"/>
      <c r="L48" s="52"/>
      <c r="M48" s="52"/>
      <c r="N48" s="52"/>
    </row>
  </sheetData>
  <sheetProtection sheet="1" formatColumns="0" formatRows="0"/>
  <mergeCells count="22">
    <mergeCell ref="H35:I35"/>
    <mergeCell ref="B37:N37"/>
    <mergeCell ref="C6:D6"/>
    <mergeCell ref="H29:I29"/>
    <mergeCell ref="B47:N48"/>
    <mergeCell ref="F6:G6"/>
    <mergeCell ref="H31:I31"/>
    <mergeCell ref="B8:N9"/>
    <mergeCell ref="B46:N46"/>
    <mergeCell ref="B2:N3"/>
    <mergeCell ref="H34:I34"/>
    <mergeCell ref="H6:I6"/>
    <mergeCell ref="B4:N4"/>
    <mergeCell ref="H26:N26"/>
    <mergeCell ref="B25:N25"/>
    <mergeCell ref="H32:I32"/>
    <mergeCell ref="H28:I28"/>
    <mergeCell ref="B11:N11"/>
    <mergeCell ref="H27:I27"/>
    <mergeCell ref="H33:I33"/>
    <mergeCell ref="B26:F26"/>
    <mergeCell ref="H30:I30"/>
  </mergeCells>
  <conditionalFormatting sqref="E13:F13">
    <cfRule type="cellIs" dxfId="11" priority="1" operator="greaterThan">
      <formula>0</formula>
    </cfRule>
    <cfRule type="cellIs" dxfId="10" priority="2" operator="lessThan">
      <formula>0</formula>
    </cfRule>
  </conditionalFormatting>
  <conditionalFormatting sqref="E15:F17">
    <cfRule type="cellIs" dxfId="9" priority="3" operator="greaterThan">
      <formula>0</formula>
    </cfRule>
    <cfRule type="cellIs" dxfId="8" priority="4" operator="lessThan">
      <formula>0</formula>
    </cfRule>
  </conditionalFormatting>
  <conditionalFormatting sqref="E14:F14">
    <cfRule type="cellIs" dxfId="7" priority="5" operator="greaterThan">
      <formula>0</formula>
    </cfRule>
    <cfRule type="cellIs" dxfId="6" priority="6" operator="lessThan">
      <formula>0</formula>
    </cfRule>
  </conditionalFormatting>
  <conditionalFormatting sqref="E28:F35">
    <cfRule type="cellIs" dxfId="5" priority="7" operator="greaterThan">
      <formula>0</formula>
    </cfRule>
  </conditionalFormatting>
  <conditionalFormatting sqref="L28:M35">
    <cfRule type="cellIs" dxfId="4" priority="8" operator="lessThan">
      <formula>0</formula>
    </cfRule>
  </conditionalFormatting>
  <conditionalFormatting sqref="C42:N42">
    <cfRule type="cellIs" dxfId="3" priority="9" operator="greaterThan">
      <formula>0</formula>
    </cfRule>
    <cfRule type="cellIs" dxfId="2" priority="10" operator="lessThan">
      <formula>0</formula>
    </cfRule>
  </conditionalFormatting>
  <conditionalFormatting sqref="C43:N43">
    <cfRule type="cellIs" dxfId="1" priority="11" operator="greaterThan">
      <formula>0</formula>
    </cfRule>
    <cfRule type="cellIs" dxfId="0" priority="12" operator="lessThan">
      <formula>0</formula>
    </cfRule>
  </conditionalFormatting>
  <dataValidations count="1">
    <dataValidation type="list" allowBlank="1" showErrorMessage="1" errorTitle="ערך לא תקין" error="בחרו ערך מהרשימה" sqref="C6:D6 H6:I6" xr:uid="{00000000-0002-0000-0200-000000000000}">
      <formula1>Months</formula1>
    </dataValidation>
  </dataValidations>
  <printOptions horizontalCentered="1"/>
  <pageMargins left="0.75" right="0.75" top="1" bottom="1" header="0.5" footer="0.5"/>
  <pageSetup paperSize="9" fitToHeight="0" orientation="portrait"/>
  <headerFooter>
    <oddFooter>&amp;C&amp;P /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1"/>
  <sheetViews>
    <sheetView workbookViewId="0"/>
  </sheetViews>
  <sheetFormatPr defaultRowHeight="13.8" x14ac:dyDescent="0.25"/>
  <sheetData>
    <row r="1" spans="1:16" x14ac:dyDescent="0.25">
      <c r="A1" t="s">
        <v>108</v>
      </c>
    </row>
    <row r="3" spans="1:16" x14ac:dyDescent="0.25">
      <c r="A3" t="str">
        <f>IF('הכנסות והוצאות'!B21="",IF('הכנסות והוצאות'!O21&lt;&gt;0,"(ללא שם)",""),'הכנסות והוצאות'!B21)</f>
        <v>דיור – שכירות / משכנתא</v>
      </c>
      <c r="B3">
        <f>'הכנסות והוצאות'!O21</f>
        <v>0</v>
      </c>
      <c r="C3">
        <f>INDEX('הכנסות והוצאות'!C21:N21,IdxA)</f>
        <v>0</v>
      </c>
      <c r="D3">
        <f>INDEX('הכנסות והוצאות'!C21:N21,IdxB)</f>
        <v>0</v>
      </c>
      <c r="E3">
        <f t="shared" ref="E3:E25" si="0">D3-C3</f>
        <v>0</v>
      </c>
      <c r="F3">
        <f t="shared" ref="F3:F25" si="1">IF(AND(A3&lt;&gt;"",E3&gt;0),E3+ROW()/1000000,-1000000000)</f>
        <v>-1000000000</v>
      </c>
      <c r="G3">
        <f t="shared" ref="G3:G25" si="2">IF(AND(A3&lt;&gt;"",E3&lt;0),-E3+ROW()/1000000,-1000000000)</f>
        <v>-1000000000</v>
      </c>
      <c r="H3">
        <f t="shared" ref="H3:H25" si="3">IF(AND(A3&lt;&gt;"",B3&gt;0),B3+ROW()/1000000,-1000000000)</f>
        <v>-1000000000</v>
      </c>
      <c r="J3" t="s">
        <v>109</v>
      </c>
      <c r="K3">
        <f>IFERROR(MATCH(CmpA,Months,0),1)</f>
        <v>1</v>
      </c>
      <c r="M3" t="str">
        <f>IFERROR(IF(LARGE($F$3:$F$25,1)&lt;0,"",MATCH(LARGE($F$3:$F$25,1),$F$3:$F$25,0)),"")</f>
        <v/>
      </c>
      <c r="N3" t="str">
        <f>IFERROR(IF(LARGE($G$3:$G$25,1)&lt;0,"",MATCH(LARGE($G$3:$G$25,1),$G$3:$G$25,0)),"")</f>
        <v/>
      </c>
      <c r="O3" t="str">
        <f>IFERROR(IF(LARGE($H$3:$H$25,1)&lt;0,"",MATCH(LARGE($H$3:$H$25,1),$H$3:$H$25,0)),"")</f>
        <v/>
      </c>
      <c r="P3" t="str">
        <f>IFERROR(IF(LARGE($H$30:$H$37,1)&lt;0,"",MATCH(LARGE($H$30:$H$37,1),$H$30:$H$37,0)),"")</f>
        <v/>
      </c>
    </row>
    <row r="4" spans="1:16" x14ac:dyDescent="0.25">
      <c r="A4" t="str">
        <f>IF('הכנסות והוצאות'!B22="",IF('הכנסות והוצאות'!O22&lt;&gt;0,"(ללא שם)",""),'הכנסות והוצאות'!B22)</f>
        <v>ארנונה וועד בית</v>
      </c>
      <c r="B4">
        <f>'הכנסות והוצאות'!O22</f>
        <v>0</v>
      </c>
      <c r="C4">
        <f>INDEX('הכנסות והוצאות'!C22:N22,IdxA)</f>
        <v>0</v>
      </c>
      <c r="D4">
        <f>INDEX('הכנסות והוצאות'!C22:N22,IdxB)</f>
        <v>0</v>
      </c>
      <c r="E4">
        <f t="shared" si="0"/>
        <v>0</v>
      </c>
      <c r="F4">
        <f t="shared" si="1"/>
        <v>-1000000000</v>
      </c>
      <c r="G4">
        <f t="shared" si="2"/>
        <v>-1000000000</v>
      </c>
      <c r="H4">
        <f t="shared" si="3"/>
        <v>-1000000000</v>
      </c>
      <c r="J4" t="s">
        <v>110</v>
      </c>
      <c r="K4">
        <f>IFERROR(MATCH(CmpB,Months,0),2)</f>
        <v>2</v>
      </c>
      <c r="M4" t="str">
        <f>IFERROR(IF(LARGE($F$3:$F$25,2)&lt;0,"",MATCH(LARGE($F$3:$F$25,2),$F$3:$F$25,0)),"")</f>
        <v/>
      </c>
      <c r="N4" t="str">
        <f>IFERROR(IF(LARGE($G$3:$G$25,2)&lt;0,"",MATCH(LARGE($G$3:$G$25,2),$G$3:$G$25,0)),"")</f>
        <v/>
      </c>
      <c r="O4" t="str">
        <f>IFERROR(IF(LARGE($H$3:$H$25,2)&lt;0,"",MATCH(LARGE($H$3:$H$25,2),$H$3:$H$25,0)),"")</f>
        <v/>
      </c>
      <c r="P4" t="str">
        <f>IFERROR(IF(LARGE($H$30:$H$37,2)&lt;0,"",MATCH(LARGE($H$30:$H$37,2),$H$30:$H$37,0)),"")</f>
        <v/>
      </c>
    </row>
    <row r="5" spans="1:16" x14ac:dyDescent="0.25">
      <c r="A5" t="str">
        <f>IF('הכנסות והוצאות'!B23="",IF('הכנסות והוצאות'!O23&lt;&gt;0,"(ללא שם)",""),'הכנסות והוצאות'!B23)</f>
        <v>חשמל, מים וגז</v>
      </c>
      <c r="B5">
        <f>'הכנסות והוצאות'!O23</f>
        <v>0</v>
      </c>
      <c r="C5">
        <f>INDEX('הכנסות והוצאות'!C23:N23,IdxA)</f>
        <v>0</v>
      </c>
      <c r="D5">
        <f>INDEX('הכנסות והוצאות'!C23:N23,IdxB)</f>
        <v>0</v>
      </c>
      <c r="E5">
        <f t="shared" si="0"/>
        <v>0</v>
      </c>
      <c r="F5">
        <f t="shared" si="1"/>
        <v>-1000000000</v>
      </c>
      <c r="G5">
        <f t="shared" si="2"/>
        <v>-1000000000</v>
      </c>
      <c r="H5">
        <f t="shared" si="3"/>
        <v>-1000000000</v>
      </c>
      <c r="J5" t="s">
        <v>111</v>
      </c>
      <c r="K5">
        <f>SUM(H42:H53)</f>
        <v>0</v>
      </c>
      <c r="M5" t="str">
        <f>IFERROR(IF(LARGE($F$3:$F$25,3)&lt;0,"",MATCH(LARGE($F$3:$F$25,3),$F$3:$F$25,0)),"")</f>
        <v/>
      </c>
      <c r="N5" t="str">
        <f>IFERROR(IF(LARGE($G$3:$G$25,3)&lt;0,"",MATCH(LARGE($G$3:$G$25,3),$G$3:$G$25,0)),"")</f>
        <v/>
      </c>
      <c r="O5" t="str">
        <f>IFERROR(IF(LARGE($H$3:$H$25,3)&lt;0,"",MATCH(LARGE($H$3:$H$25,3),$H$3:$H$25,0)),"")</f>
        <v/>
      </c>
      <c r="P5" t="str">
        <f>IFERROR(IF(LARGE($H$30:$H$37,3)&lt;0,"",MATCH(LARGE($H$30:$H$37,3),$H$30:$H$37,0)),"")</f>
        <v/>
      </c>
    </row>
    <row r="6" spans="1:16" x14ac:dyDescent="0.25">
      <c r="A6" t="str">
        <f>IF('הכנסות והוצאות'!B24="",IF('הכנסות והוצאות'!O24&lt;&gt;0,"(ללא שם)",""),'הכנסות והוצאות'!B24)</f>
        <v>תקשורת ואינטרנט</v>
      </c>
      <c r="B6">
        <f>'הכנסות והוצאות'!O24</f>
        <v>0</v>
      </c>
      <c r="C6">
        <f>INDEX('הכנסות והוצאות'!C24:N24,IdxA)</f>
        <v>0</v>
      </c>
      <c r="D6">
        <f>INDEX('הכנסות והוצאות'!C24:N24,IdxB)</f>
        <v>0</v>
      </c>
      <c r="E6">
        <f t="shared" si="0"/>
        <v>0</v>
      </c>
      <c r="F6">
        <f t="shared" si="1"/>
        <v>-1000000000</v>
      </c>
      <c r="G6">
        <f t="shared" si="2"/>
        <v>-1000000000</v>
      </c>
      <c r="H6">
        <f t="shared" si="3"/>
        <v>-1000000000</v>
      </c>
      <c r="J6" t="s">
        <v>112</v>
      </c>
      <c r="K6">
        <f>SUMPRODUCT(MAX(H42:H53*(ROW(H42:H53)-41)))</f>
        <v>0</v>
      </c>
      <c r="M6" t="str">
        <f>IFERROR(IF(LARGE($F$3:$F$25,4)&lt;0,"",MATCH(LARGE($F$3:$F$25,4),$F$3:$F$25,0)),"")</f>
        <v/>
      </c>
      <c r="N6" t="str">
        <f>IFERROR(IF(LARGE($G$3:$G$25,4)&lt;0,"",MATCH(LARGE($G$3:$G$25,4),$G$3:$G$25,0)),"")</f>
        <v/>
      </c>
      <c r="O6" t="str">
        <f>IFERROR(IF(LARGE($H$3:$H$25,4)&lt;0,"",MATCH(LARGE($H$3:$H$25,4),$H$3:$H$25,0)),"")</f>
        <v/>
      </c>
      <c r="P6" t="str">
        <f>IFERROR(IF(LARGE($H$30:$H$37,4)&lt;0,"",MATCH(LARGE($H$30:$H$37,4),$H$30:$H$37,0)),"")</f>
        <v/>
      </c>
    </row>
    <row r="7" spans="1:16" x14ac:dyDescent="0.25">
      <c r="A7" t="str">
        <f>IF('הכנסות והוצאות'!B25="",IF('הכנסות והוצאות'!O25&lt;&gt;0,"(ללא שם)",""),'הכנסות והוצאות'!B25)</f>
        <v>ביטוחים</v>
      </c>
      <c r="B7">
        <f>'הכנסות והוצאות'!O25</f>
        <v>0</v>
      </c>
      <c r="C7">
        <f>INDEX('הכנסות והוצאות'!C25:N25,IdxA)</f>
        <v>0</v>
      </c>
      <c r="D7">
        <f>INDEX('הכנסות והוצאות'!C25:N25,IdxB)</f>
        <v>0</v>
      </c>
      <c r="E7">
        <f t="shared" si="0"/>
        <v>0</v>
      </c>
      <c r="F7">
        <f t="shared" si="1"/>
        <v>-1000000000</v>
      </c>
      <c r="G7">
        <f t="shared" si="2"/>
        <v>-1000000000</v>
      </c>
      <c r="H7">
        <f t="shared" si="3"/>
        <v>-1000000000</v>
      </c>
      <c r="M7" t="str">
        <f>IFERROR(IF(LARGE($F$3:$F$25,5)&lt;0,"",MATCH(LARGE($F$3:$F$25,5),$F$3:$F$25,0)),"")</f>
        <v/>
      </c>
      <c r="N7" t="str">
        <f>IFERROR(IF(LARGE($G$3:$G$25,5)&lt;0,"",MATCH(LARGE($G$3:$G$25,5),$G$3:$G$25,0)),"")</f>
        <v/>
      </c>
      <c r="O7" t="str">
        <f>IFERROR(IF(LARGE($H$3:$H$25,5)&lt;0,"",MATCH(LARGE($H$3:$H$25,5),$H$3:$H$25,0)),"")</f>
        <v/>
      </c>
      <c r="P7" t="str">
        <f>IFERROR(IF(LARGE($H$30:$H$37,5)&lt;0,"",MATCH(LARGE($H$30:$H$37,5),$H$30:$H$37,0)),"")</f>
        <v/>
      </c>
    </row>
    <row r="8" spans="1:16" x14ac:dyDescent="0.25">
      <c r="A8" t="str">
        <f>IF('הכנסות והוצאות'!B26="",IF('הכנסות והוצאות'!O26&lt;&gt;0,"(ללא שם)",""),'הכנסות והוצאות'!B26)</f>
        <v>גן, צהרון וחוגים</v>
      </c>
      <c r="B8">
        <f>'הכנסות והוצאות'!O26</f>
        <v>0</v>
      </c>
      <c r="C8">
        <f>INDEX('הכנסות והוצאות'!C26:N26,IdxA)</f>
        <v>0</v>
      </c>
      <c r="D8">
        <f>INDEX('הכנסות והוצאות'!C26:N26,IdxB)</f>
        <v>0</v>
      </c>
      <c r="E8">
        <f t="shared" si="0"/>
        <v>0</v>
      </c>
      <c r="F8">
        <f t="shared" si="1"/>
        <v>-1000000000</v>
      </c>
      <c r="G8">
        <f t="shared" si="2"/>
        <v>-1000000000</v>
      </c>
      <c r="H8">
        <f t="shared" si="3"/>
        <v>-1000000000</v>
      </c>
      <c r="M8" t="str">
        <f>IFERROR(IF(LARGE($F$3:$F$25,6)&lt;0,"",MATCH(LARGE($F$3:$F$25,6),$F$3:$F$25,0)),"")</f>
        <v/>
      </c>
      <c r="N8" t="str">
        <f>IFERROR(IF(LARGE($G$3:$G$25,6)&lt;0,"",MATCH(LARGE($G$3:$G$25,6),$G$3:$G$25,0)),"")</f>
        <v/>
      </c>
      <c r="O8" t="str">
        <f>IFERROR(IF(LARGE($H$3:$H$25,6)&lt;0,"",MATCH(LARGE($H$3:$H$25,6),$H$3:$H$25,0)),"")</f>
        <v/>
      </c>
      <c r="P8" t="str">
        <f>IFERROR(IF(LARGE($H$30:$H$37,6)&lt;0,"",MATCH(LARGE($H$30:$H$37,6),$H$30:$H$37,0)),"")</f>
        <v/>
      </c>
    </row>
    <row r="9" spans="1:16" x14ac:dyDescent="0.25">
      <c r="A9" t="str">
        <f>IF('הכנסות והוצאות'!B27="",IF('הכנסות והוצאות'!O27&lt;&gt;0,"(ללא שם)",""),'הכנסות והוצאות'!B27)</f>
        <v>מנויים ושירותים דיגיטליים</v>
      </c>
      <c r="B9">
        <f>'הכנסות והוצאות'!O27</f>
        <v>0</v>
      </c>
      <c r="C9">
        <f>INDEX('הכנסות והוצאות'!C27:N27,IdxA)</f>
        <v>0</v>
      </c>
      <c r="D9">
        <f>INDEX('הכנסות והוצאות'!C27:N27,IdxB)</f>
        <v>0</v>
      </c>
      <c r="E9">
        <f t="shared" si="0"/>
        <v>0</v>
      </c>
      <c r="F9">
        <f t="shared" si="1"/>
        <v>-1000000000</v>
      </c>
      <c r="G9">
        <f t="shared" si="2"/>
        <v>-1000000000</v>
      </c>
      <c r="H9">
        <f t="shared" si="3"/>
        <v>-1000000000</v>
      </c>
      <c r="M9" t="str">
        <f>IFERROR(IF(LARGE($F$3:$F$25,7)&lt;0,"",MATCH(LARGE($F$3:$F$25,7),$F$3:$F$25,0)),"")</f>
        <v/>
      </c>
      <c r="N9" t="str">
        <f>IFERROR(IF(LARGE($G$3:$G$25,7)&lt;0,"",MATCH(LARGE($G$3:$G$25,7),$G$3:$G$25,0)),"")</f>
        <v/>
      </c>
      <c r="O9" t="str">
        <f>IFERROR(IF(LARGE($H$3:$H$25,7)&lt;0,"",MATCH(LARGE($H$3:$H$25,7),$H$3:$H$25,0)),"")</f>
        <v/>
      </c>
    </row>
    <row r="10" spans="1:16" x14ac:dyDescent="0.25">
      <c r="A10" t="str">
        <f>IF('הכנסות והוצאות'!B28="",IF('הכנסות והוצאות'!O28&lt;&gt;0,"(ללא שם)",""),'הכנסות והוצאות'!B28)</f>
        <v/>
      </c>
      <c r="B10">
        <f>'הכנסות והוצאות'!O28</f>
        <v>0</v>
      </c>
      <c r="C10">
        <f>INDEX('הכנסות והוצאות'!C28:N28,IdxA)</f>
        <v>0</v>
      </c>
      <c r="D10">
        <f>INDEX('הכנסות והוצאות'!C28:N28,IdxB)</f>
        <v>0</v>
      </c>
      <c r="E10">
        <f t="shared" si="0"/>
        <v>0</v>
      </c>
      <c r="F10">
        <f t="shared" si="1"/>
        <v>-1000000000</v>
      </c>
      <c r="G10">
        <f t="shared" si="2"/>
        <v>-1000000000</v>
      </c>
      <c r="H10">
        <f t="shared" si="3"/>
        <v>-1000000000</v>
      </c>
      <c r="M10" t="str">
        <f>IFERROR(IF(LARGE($F$3:$F$25,8)&lt;0,"",MATCH(LARGE($F$3:$F$25,8),$F$3:$F$25,0)),"")</f>
        <v/>
      </c>
      <c r="N10" t="str">
        <f>IFERROR(IF(LARGE($G$3:$G$25,8)&lt;0,"",MATCH(LARGE($G$3:$G$25,8),$G$3:$G$25,0)),"")</f>
        <v/>
      </c>
      <c r="O10" t="str">
        <f>IFERROR(IF(LARGE($H$3:$H$25,8)&lt;0,"",MATCH(LARGE($H$3:$H$25,8),$H$3:$H$25,0)),"")</f>
        <v/>
      </c>
    </row>
    <row r="11" spans="1:16" x14ac:dyDescent="0.25">
      <c r="A11" t="str">
        <f>IF('הכנסות והוצאות'!B32="",IF('הכנסות והוצאות'!O32&lt;&gt;0,"(ללא שם)",""),'הכנסות והוצאות'!B32)</f>
        <v>סופר ומזון</v>
      </c>
      <c r="B11">
        <f>'הכנסות והוצאות'!O32</f>
        <v>0</v>
      </c>
      <c r="C11">
        <f>INDEX('הכנסות והוצאות'!C32:N32,IdxA)</f>
        <v>0</v>
      </c>
      <c r="D11">
        <f>INDEX('הכנסות והוצאות'!C32:N32,IdxB)</f>
        <v>0</v>
      </c>
      <c r="E11">
        <f t="shared" si="0"/>
        <v>0</v>
      </c>
      <c r="F11">
        <f t="shared" si="1"/>
        <v>-1000000000</v>
      </c>
      <c r="G11">
        <f t="shared" si="2"/>
        <v>-1000000000</v>
      </c>
      <c r="H11">
        <f t="shared" si="3"/>
        <v>-1000000000</v>
      </c>
    </row>
    <row r="12" spans="1:16" x14ac:dyDescent="0.25">
      <c r="A12" t="str">
        <f>IF('הכנסות והוצאות'!B33="",IF('הכנסות והוצאות'!O33&lt;&gt;0,"(ללא שם)",""),'הכנסות והוצאות'!B33)</f>
        <v>תחבורה ודלק</v>
      </c>
      <c r="B12">
        <f>'הכנסות והוצאות'!O33</f>
        <v>0</v>
      </c>
      <c r="C12">
        <f>INDEX('הכנסות והוצאות'!C33:N33,IdxA)</f>
        <v>0</v>
      </c>
      <c r="D12">
        <f>INDEX('הכנסות והוצאות'!C33:N33,IdxB)</f>
        <v>0</v>
      </c>
      <c r="E12">
        <f t="shared" si="0"/>
        <v>0</v>
      </c>
      <c r="F12">
        <f t="shared" si="1"/>
        <v>-1000000000</v>
      </c>
      <c r="G12">
        <f t="shared" si="2"/>
        <v>-1000000000</v>
      </c>
      <c r="H12">
        <f t="shared" si="3"/>
        <v>-1000000000</v>
      </c>
    </row>
    <row r="13" spans="1:16" x14ac:dyDescent="0.25">
      <c r="A13" t="str">
        <f>IF('הכנסות והוצאות'!B34="",IF('הכנסות והוצאות'!O34&lt;&gt;0,"(ללא שם)",""),'הכנסות והוצאות'!B34)</f>
        <v>בריאות</v>
      </c>
      <c r="B13">
        <f>'הכנסות והוצאות'!O34</f>
        <v>0</v>
      </c>
      <c r="C13">
        <f>INDEX('הכנסות והוצאות'!C34:N34,IdxA)</f>
        <v>0</v>
      </c>
      <c r="D13">
        <f>INDEX('הכנסות והוצאות'!C34:N34,IdxB)</f>
        <v>0</v>
      </c>
      <c r="E13">
        <f t="shared" si="0"/>
        <v>0</v>
      </c>
      <c r="F13">
        <f t="shared" si="1"/>
        <v>-1000000000</v>
      </c>
      <c r="G13">
        <f t="shared" si="2"/>
        <v>-1000000000</v>
      </c>
      <c r="H13">
        <f t="shared" si="3"/>
        <v>-1000000000</v>
      </c>
    </row>
    <row r="14" spans="1:16" x14ac:dyDescent="0.25">
      <c r="A14" t="str">
        <f>IF('הכנסות והוצאות'!B35="",IF('הכנסות והוצאות'!O35&lt;&gt;0,"(ללא שם)",""),'הכנסות והוצאות'!B35)</f>
        <v>מסעדות וקפה</v>
      </c>
      <c r="B14">
        <f>'הכנסות והוצאות'!O35</f>
        <v>0</v>
      </c>
      <c r="C14">
        <f>INDEX('הכנסות והוצאות'!C35:N35,IdxA)</f>
        <v>0</v>
      </c>
      <c r="D14">
        <f>INDEX('הכנסות והוצאות'!C35:N35,IdxB)</f>
        <v>0</v>
      </c>
      <c r="E14">
        <f t="shared" si="0"/>
        <v>0</v>
      </c>
      <c r="F14">
        <f t="shared" si="1"/>
        <v>-1000000000</v>
      </c>
      <c r="G14">
        <f t="shared" si="2"/>
        <v>-1000000000</v>
      </c>
      <c r="H14">
        <f t="shared" si="3"/>
        <v>-1000000000</v>
      </c>
    </row>
    <row r="15" spans="1:16" x14ac:dyDescent="0.25">
      <c r="A15" t="str">
        <f>IF('הכנסות והוצאות'!B36="",IF('הכנסות והוצאות'!O36&lt;&gt;0,"(ללא שם)",""),'הכנסות והוצאות'!B36)</f>
        <v>ביגוד והנעלה</v>
      </c>
      <c r="B15">
        <f>'הכנסות והוצאות'!O36</f>
        <v>0</v>
      </c>
      <c r="C15">
        <f>INDEX('הכנסות והוצאות'!C36:N36,IdxA)</f>
        <v>0</v>
      </c>
      <c r="D15">
        <f>INDEX('הכנסות והוצאות'!C36:N36,IdxB)</f>
        <v>0</v>
      </c>
      <c r="E15">
        <f t="shared" si="0"/>
        <v>0</v>
      </c>
      <c r="F15">
        <f t="shared" si="1"/>
        <v>-1000000000</v>
      </c>
      <c r="G15">
        <f t="shared" si="2"/>
        <v>-1000000000</v>
      </c>
      <c r="H15">
        <f t="shared" si="3"/>
        <v>-1000000000</v>
      </c>
    </row>
    <row r="16" spans="1:16" x14ac:dyDescent="0.25">
      <c r="A16" t="str">
        <f>IF('הכנסות והוצאות'!B37="",IF('הכנסות והוצאות'!O37&lt;&gt;0,"(ללא שם)",""),'הכנסות והוצאות'!B37)</f>
        <v>בילויים ופנאי</v>
      </c>
      <c r="B16">
        <f>'הכנסות והוצאות'!O37</f>
        <v>0</v>
      </c>
      <c r="C16">
        <f>INDEX('הכנסות והוצאות'!C37:N37,IdxA)</f>
        <v>0</v>
      </c>
      <c r="D16">
        <f>INDEX('הכנסות והוצאות'!C37:N37,IdxB)</f>
        <v>0</v>
      </c>
      <c r="E16">
        <f t="shared" si="0"/>
        <v>0</v>
      </c>
      <c r="F16">
        <f t="shared" si="1"/>
        <v>-1000000000</v>
      </c>
      <c r="G16">
        <f t="shared" si="2"/>
        <v>-1000000000</v>
      </c>
      <c r="H16">
        <f t="shared" si="3"/>
        <v>-1000000000</v>
      </c>
    </row>
    <row r="17" spans="1:8" x14ac:dyDescent="0.25">
      <c r="A17" t="str">
        <f>IF('הכנסות והוצאות'!B38="",IF('הכנסות והוצאות'!O38&lt;&gt;0,"(ללא שם)",""),'הכנסות והוצאות'!B38)</f>
        <v>חופשות ונסיעות</v>
      </c>
      <c r="B17">
        <f>'הכנסות והוצאות'!O38</f>
        <v>0</v>
      </c>
      <c r="C17">
        <f>INDEX('הכנסות והוצאות'!C38:N38,IdxA)</f>
        <v>0</v>
      </c>
      <c r="D17">
        <f>INDEX('הכנסות והוצאות'!C38:N38,IdxB)</f>
        <v>0</v>
      </c>
      <c r="E17">
        <f t="shared" si="0"/>
        <v>0</v>
      </c>
      <c r="F17">
        <f t="shared" si="1"/>
        <v>-1000000000</v>
      </c>
      <c r="G17">
        <f t="shared" si="2"/>
        <v>-1000000000</v>
      </c>
      <c r="H17">
        <f t="shared" si="3"/>
        <v>-1000000000</v>
      </c>
    </row>
    <row r="18" spans="1:8" x14ac:dyDescent="0.25">
      <c r="A18" t="str">
        <f>IF('הכנסות והוצאות'!B39="",IF('הכנסות והוצאות'!O39&lt;&gt;0,"(ללא שם)",""),'הכנסות והוצאות'!B39)</f>
        <v>בית ותחזוקה</v>
      </c>
      <c r="B18">
        <f>'הכנסות והוצאות'!O39</f>
        <v>0</v>
      </c>
      <c r="C18">
        <f>INDEX('הכנסות והוצאות'!C39:N39,IdxA)</f>
        <v>0</v>
      </c>
      <c r="D18">
        <f>INDEX('הכנסות והוצאות'!C39:N39,IdxB)</f>
        <v>0</v>
      </c>
      <c r="E18">
        <f t="shared" si="0"/>
        <v>0</v>
      </c>
      <c r="F18">
        <f t="shared" si="1"/>
        <v>-1000000000</v>
      </c>
      <c r="G18">
        <f t="shared" si="2"/>
        <v>-1000000000</v>
      </c>
      <c r="H18">
        <f t="shared" si="3"/>
        <v>-1000000000</v>
      </c>
    </row>
    <row r="19" spans="1:8" x14ac:dyDescent="0.25">
      <c r="A19" t="str">
        <f>IF('הכנסות והוצאות'!B40="",IF('הכנסות והוצאות'!O40&lt;&gt;0,"(ללא שם)",""),'הכנסות והוצאות'!B40)</f>
        <v>טיפוח ויופי</v>
      </c>
      <c r="B19">
        <f>'הכנסות והוצאות'!O40</f>
        <v>0</v>
      </c>
      <c r="C19">
        <f>INDEX('הכנסות והוצאות'!C40:N40,IdxA)</f>
        <v>0</v>
      </c>
      <c r="D19">
        <f>INDEX('הכנסות והוצאות'!C40:N40,IdxB)</f>
        <v>0</v>
      </c>
      <c r="E19">
        <f t="shared" si="0"/>
        <v>0</v>
      </c>
      <c r="F19">
        <f t="shared" si="1"/>
        <v>-1000000000</v>
      </c>
      <c r="G19">
        <f t="shared" si="2"/>
        <v>-1000000000</v>
      </c>
      <c r="H19">
        <f t="shared" si="3"/>
        <v>-1000000000</v>
      </c>
    </row>
    <row r="20" spans="1:8" x14ac:dyDescent="0.25">
      <c r="A20" t="str">
        <f>IF('הכנסות והוצאות'!B41="",IF('הכנסות והוצאות'!O41&lt;&gt;0,"(ללא שם)",""),'הכנסות והוצאות'!B41)</f>
        <v>מתנות ותרומות</v>
      </c>
      <c r="B20">
        <f>'הכנסות והוצאות'!O41</f>
        <v>0</v>
      </c>
      <c r="C20">
        <f>INDEX('הכנסות והוצאות'!C41:N41,IdxA)</f>
        <v>0</v>
      </c>
      <c r="D20">
        <f>INDEX('הכנסות והוצאות'!C41:N41,IdxB)</f>
        <v>0</v>
      </c>
      <c r="E20">
        <f t="shared" si="0"/>
        <v>0</v>
      </c>
      <c r="F20">
        <f t="shared" si="1"/>
        <v>-1000000000</v>
      </c>
      <c r="G20">
        <f t="shared" si="2"/>
        <v>-1000000000</v>
      </c>
      <c r="H20">
        <f t="shared" si="3"/>
        <v>-1000000000</v>
      </c>
    </row>
    <row r="21" spans="1:8" x14ac:dyDescent="0.25">
      <c r="A21" t="str">
        <f>IF('הכנסות והוצאות'!B42="",IF('הכנסות והוצאות'!O42&lt;&gt;0,"(ללא שם)",""),'הכנסות והוצאות'!B42)</f>
        <v>אחר / לא צפוי</v>
      </c>
      <c r="B21">
        <f>'הכנסות והוצאות'!O42</f>
        <v>0</v>
      </c>
      <c r="C21">
        <f>INDEX('הכנסות והוצאות'!C42:N42,IdxA)</f>
        <v>0</v>
      </c>
      <c r="D21">
        <f>INDEX('הכנסות והוצאות'!C42:N42,IdxB)</f>
        <v>0</v>
      </c>
      <c r="E21">
        <f t="shared" si="0"/>
        <v>0</v>
      </c>
      <c r="F21">
        <f t="shared" si="1"/>
        <v>-1000000000</v>
      </c>
      <c r="G21">
        <f t="shared" si="2"/>
        <v>-1000000000</v>
      </c>
      <c r="H21">
        <f t="shared" si="3"/>
        <v>-1000000000</v>
      </c>
    </row>
    <row r="22" spans="1:8" x14ac:dyDescent="0.25">
      <c r="A22" t="str">
        <f>IF('הכנסות והוצאות'!B43="",IF('הכנסות והוצאות'!O43&lt;&gt;0,"(ללא שם)",""),'הכנסות והוצאות'!B43)</f>
        <v/>
      </c>
      <c r="B22">
        <f>'הכנסות והוצאות'!O43</f>
        <v>0</v>
      </c>
      <c r="C22">
        <f>INDEX('הכנסות והוצאות'!C43:N43,IdxA)</f>
        <v>0</v>
      </c>
      <c r="D22">
        <f>INDEX('הכנסות והוצאות'!C43:N43,IdxB)</f>
        <v>0</v>
      </c>
      <c r="E22">
        <f t="shared" si="0"/>
        <v>0</v>
      </c>
      <c r="F22">
        <f t="shared" si="1"/>
        <v>-1000000000</v>
      </c>
      <c r="G22">
        <f t="shared" si="2"/>
        <v>-1000000000</v>
      </c>
      <c r="H22">
        <f t="shared" si="3"/>
        <v>-1000000000</v>
      </c>
    </row>
    <row r="23" spans="1:8" x14ac:dyDescent="0.25">
      <c r="A23" t="str">
        <f>IF('הכנסות והוצאות'!B47="",IF('הכנסות והוצאות'!O47&lt;&gt;0,"(ללא שם)",""),'הכנסות והוצאות'!B47)</f>
        <v>הלוואה בנקאית</v>
      </c>
      <c r="B23">
        <f>'הכנסות והוצאות'!O47</f>
        <v>0</v>
      </c>
      <c r="C23">
        <f>INDEX('הכנסות והוצאות'!C47:N47,IdxA)</f>
        <v>0</v>
      </c>
      <c r="D23">
        <f>INDEX('הכנסות והוצאות'!C47:N47,IdxB)</f>
        <v>0</v>
      </c>
      <c r="E23">
        <f t="shared" si="0"/>
        <v>0</v>
      </c>
      <c r="F23">
        <f t="shared" si="1"/>
        <v>-1000000000</v>
      </c>
      <c r="G23">
        <f t="shared" si="2"/>
        <v>-1000000000</v>
      </c>
      <c r="H23">
        <f t="shared" si="3"/>
        <v>-1000000000</v>
      </c>
    </row>
    <row r="24" spans="1:8" x14ac:dyDescent="0.25">
      <c r="A24" t="str">
        <f>IF('הכנסות והוצאות'!B48="",IF('הכנסות והוצאות'!O48&lt;&gt;0,"(ללא שם)",""),'הכנסות והוצאות'!B48)</f>
        <v>החזר תשלומים / כרטיס אשראי</v>
      </c>
      <c r="B24">
        <f>'הכנסות והוצאות'!O48</f>
        <v>0</v>
      </c>
      <c r="C24">
        <f>INDEX('הכנסות והוצאות'!C48:N48,IdxA)</f>
        <v>0</v>
      </c>
      <c r="D24">
        <f>INDEX('הכנסות והוצאות'!C48:N48,IdxB)</f>
        <v>0</v>
      </c>
      <c r="E24">
        <f t="shared" si="0"/>
        <v>0</v>
      </c>
      <c r="F24">
        <f t="shared" si="1"/>
        <v>-1000000000</v>
      </c>
      <c r="G24">
        <f t="shared" si="2"/>
        <v>-1000000000</v>
      </c>
      <c r="H24">
        <f t="shared" si="3"/>
        <v>-1000000000</v>
      </c>
    </row>
    <row r="25" spans="1:8" x14ac:dyDescent="0.25">
      <c r="A25" t="str">
        <f>IF('הכנסות והוצאות'!B49="",IF('הכנסות והוצאות'!O49&lt;&gt;0,"(ללא שם)",""),'הכנסות והוצאות'!B49)</f>
        <v/>
      </c>
      <c r="B25">
        <f>'הכנסות והוצאות'!O49</f>
        <v>0</v>
      </c>
      <c r="C25">
        <f>INDEX('הכנסות והוצאות'!C49:N49,IdxA)</f>
        <v>0</v>
      </c>
      <c r="D25">
        <f>INDEX('הכנסות והוצאות'!C49:N49,IdxB)</f>
        <v>0</v>
      </c>
      <c r="E25">
        <f t="shared" si="0"/>
        <v>0</v>
      </c>
      <c r="F25">
        <f t="shared" si="1"/>
        <v>-1000000000</v>
      </c>
      <c r="G25">
        <f t="shared" si="2"/>
        <v>-1000000000</v>
      </c>
      <c r="H25">
        <f t="shared" si="3"/>
        <v>-1000000000</v>
      </c>
    </row>
    <row r="30" spans="1:8" x14ac:dyDescent="0.25">
      <c r="A30" t="str">
        <f>IF('הכנסות והוצאות'!B10="",IF('הכנסות והוצאות'!O10&lt;&gt;0,"(ללא שם)",""),'הכנסות והוצאות'!B10)</f>
        <v>משכורת (ראשי)</v>
      </c>
      <c r="B30">
        <f>'הכנסות והוצאות'!O10</f>
        <v>0</v>
      </c>
      <c r="H30">
        <f t="shared" ref="H30:H37" si="4">IF(AND(A30&lt;&gt;"",B30&gt;0),B30+ROW()/1000000,-1000000000)</f>
        <v>-1000000000</v>
      </c>
    </row>
    <row r="31" spans="1:8" x14ac:dyDescent="0.25">
      <c r="A31" t="str">
        <f>IF('הכנסות והוצאות'!B11="",IF('הכנסות והוצאות'!O11&lt;&gt;0,"(ללא שם)",""),'הכנסות והוצאות'!B11)</f>
        <v>משכורת (בן/בת זוג)</v>
      </c>
      <c r="B31">
        <f>'הכנסות והוצאות'!O11</f>
        <v>0</v>
      </c>
      <c r="H31">
        <f t="shared" si="4"/>
        <v>-1000000000</v>
      </c>
    </row>
    <row r="32" spans="1:8" x14ac:dyDescent="0.25">
      <c r="A32" t="str">
        <f>IF('הכנסות והוצאות'!B12="",IF('הכנסות והוצאות'!O12&lt;&gt;0,"(ללא שם)",""),'הכנסות והוצאות'!B12)</f>
        <v>הכנסה מעסק / עבודה צדדית</v>
      </c>
      <c r="B32">
        <f>'הכנסות והוצאות'!O12</f>
        <v>0</v>
      </c>
      <c r="H32">
        <f t="shared" si="4"/>
        <v>-1000000000</v>
      </c>
    </row>
    <row r="33" spans="1:11" x14ac:dyDescent="0.25">
      <c r="A33" t="str">
        <f>IF('הכנסות והוצאות'!B13="",IF('הכנסות והוצאות'!O13&lt;&gt;0,"(ללא שם)",""),'הכנסות והוצאות'!B13)</f>
        <v>קצבאות</v>
      </c>
      <c r="B33">
        <f>'הכנסות והוצאות'!O13</f>
        <v>0</v>
      </c>
      <c r="H33">
        <f t="shared" si="4"/>
        <v>-1000000000</v>
      </c>
    </row>
    <row r="34" spans="1:11" x14ac:dyDescent="0.25">
      <c r="A34" t="str">
        <f>IF('הכנסות והוצאות'!B14="",IF('הכנסות והוצאות'!O14&lt;&gt;0,"(ללא שם)",""),'הכנסות והוצאות'!B14)</f>
        <v>הכנסה משכירות</v>
      </c>
      <c r="B34">
        <f>'הכנסות והוצאות'!O14</f>
        <v>0</v>
      </c>
      <c r="H34">
        <f t="shared" si="4"/>
        <v>-1000000000</v>
      </c>
    </row>
    <row r="35" spans="1:11" x14ac:dyDescent="0.25">
      <c r="A35" t="str">
        <f>IF('הכנסות והוצאות'!B15="",IF('הכנסות והוצאות'!O15&lt;&gt;0,"(ללא שם)",""),'הכנסות והוצאות'!B15)</f>
        <v>ריבית והשקעות</v>
      </c>
      <c r="B35">
        <f>'הכנסות והוצאות'!O15</f>
        <v>0</v>
      </c>
      <c r="H35">
        <f t="shared" si="4"/>
        <v>-1000000000</v>
      </c>
    </row>
    <row r="36" spans="1:11" x14ac:dyDescent="0.25">
      <c r="A36" t="str">
        <f>IF('הכנסות והוצאות'!B16="",IF('הכנסות והוצאות'!O16&lt;&gt;0,"(ללא שם)",""),'הכנסות והוצאות'!B16)</f>
        <v>אחר / החזרי מס</v>
      </c>
      <c r="B36">
        <f>'הכנסות והוצאות'!O16</f>
        <v>0</v>
      </c>
      <c r="H36">
        <f t="shared" si="4"/>
        <v>-1000000000</v>
      </c>
    </row>
    <row r="37" spans="1:11" x14ac:dyDescent="0.25">
      <c r="A37" t="str">
        <f>IF('הכנסות והוצאות'!B17="",IF('הכנסות והוצאות'!O17&lt;&gt;0,"(ללא שם)",""),'הכנסות והוצאות'!B17)</f>
        <v/>
      </c>
      <c r="B37">
        <f>'הכנסות והוצאות'!O17</f>
        <v>0</v>
      </c>
      <c r="H37">
        <f t="shared" si="4"/>
        <v>-1000000000</v>
      </c>
    </row>
    <row r="41" spans="1:11" x14ac:dyDescent="0.25">
      <c r="A41" t="s">
        <v>7</v>
      </c>
      <c r="B41" t="s">
        <v>20</v>
      </c>
      <c r="C41" t="s">
        <v>21</v>
      </c>
      <c r="D41" t="s">
        <v>113</v>
      </c>
      <c r="E41" t="s">
        <v>5</v>
      </c>
      <c r="F41" t="s">
        <v>22</v>
      </c>
      <c r="G41" t="s">
        <v>114</v>
      </c>
      <c r="H41" t="s">
        <v>115</v>
      </c>
      <c r="I41" t="s">
        <v>24</v>
      </c>
      <c r="J41" t="s">
        <v>25</v>
      </c>
      <c r="K41" t="s">
        <v>116</v>
      </c>
    </row>
    <row r="42" spans="1:11" x14ac:dyDescent="0.25">
      <c r="A42" t="s">
        <v>8</v>
      </c>
      <c r="B42">
        <f>'הכנסות והוצאות'!C18</f>
        <v>0</v>
      </c>
      <c r="C42">
        <f>'הכנסות והוצאות'!C59</f>
        <v>0</v>
      </c>
      <c r="D42">
        <f>'הכנסות והוצאות'!C57</f>
        <v>0</v>
      </c>
      <c r="E42">
        <f>'הכנסות והוצאות'!C61</f>
        <v>0</v>
      </c>
      <c r="F42">
        <f>'הכנסות והוצאות'!C62</f>
        <v>0</v>
      </c>
      <c r="G42">
        <f>'הכנסות והוצאות'!C60</f>
        <v>0</v>
      </c>
      <c r="H42">
        <f t="shared" ref="H42:H53" si="5">IF(B42+C42+D42&gt;0,1,0)</f>
        <v>0</v>
      </c>
      <c r="I42">
        <f>IF(1&gt;LastIdx,0,SUM(B$42:B42))</f>
        <v>0</v>
      </c>
      <c r="J42">
        <f>IF(1&gt;LastIdx,0,SUM(C$42:C42))</f>
        <v>0</v>
      </c>
      <c r="K42">
        <f>IF(1&gt;LastIdx,0,SUM(G$42:G42))</f>
        <v>0</v>
      </c>
    </row>
    <row r="43" spans="1:11" x14ac:dyDescent="0.25">
      <c r="A43" t="s">
        <v>9</v>
      </c>
      <c r="B43">
        <f>'הכנסות והוצאות'!D18</f>
        <v>0</v>
      </c>
      <c r="C43">
        <f>'הכנסות והוצאות'!D59</f>
        <v>0</v>
      </c>
      <c r="D43">
        <f>'הכנסות והוצאות'!D57</f>
        <v>0</v>
      </c>
      <c r="E43">
        <f>'הכנסות והוצאות'!D61</f>
        <v>0</v>
      </c>
      <c r="F43">
        <f>'הכנסות והוצאות'!D62</f>
        <v>0</v>
      </c>
      <c r="G43">
        <f>'הכנסות והוצאות'!D60</f>
        <v>0</v>
      </c>
      <c r="H43">
        <f t="shared" si="5"/>
        <v>0</v>
      </c>
      <c r="I43">
        <f>IF(2&gt;LastIdx,0,SUM(B$42:B43))</f>
        <v>0</v>
      </c>
      <c r="J43">
        <f>IF(2&gt;LastIdx,0,SUM(C$42:C43))</f>
        <v>0</v>
      </c>
      <c r="K43">
        <f>IF(2&gt;LastIdx,0,SUM(G$42:G43))</f>
        <v>0</v>
      </c>
    </row>
    <row r="44" spans="1:11" x14ac:dyDescent="0.25">
      <c r="A44" t="s">
        <v>10</v>
      </c>
      <c r="B44">
        <f>'הכנסות והוצאות'!E18</f>
        <v>0</v>
      </c>
      <c r="C44">
        <f>'הכנסות והוצאות'!E59</f>
        <v>0</v>
      </c>
      <c r="D44">
        <f>'הכנסות והוצאות'!E57</f>
        <v>0</v>
      </c>
      <c r="E44">
        <f>'הכנסות והוצאות'!E61</f>
        <v>0</v>
      </c>
      <c r="F44">
        <f>'הכנסות והוצאות'!E62</f>
        <v>0</v>
      </c>
      <c r="G44">
        <f>'הכנסות והוצאות'!E60</f>
        <v>0</v>
      </c>
      <c r="H44">
        <f t="shared" si="5"/>
        <v>0</v>
      </c>
      <c r="I44">
        <f>IF(3&gt;LastIdx,0,SUM(B$42:B44))</f>
        <v>0</v>
      </c>
      <c r="J44">
        <f>IF(3&gt;LastIdx,0,SUM(C$42:C44))</f>
        <v>0</v>
      </c>
      <c r="K44">
        <f>IF(3&gt;LastIdx,0,SUM(G$42:G44))</f>
        <v>0</v>
      </c>
    </row>
    <row r="45" spans="1:11" x14ac:dyDescent="0.25">
      <c r="A45" t="s">
        <v>11</v>
      </c>
      <c r="B45">
        <f>'הכנסות והוצאות'!F18</f>
        <v>0</v>
      </c>
      <c r="C45">
        <f>'הכנסות והוצאות'!F59</f>
        <v>0</v>
      </c>
      <c r="D45">
        <f>'הכנסות והוצאות'!F57</f>
        <v>0</v>
      </c>
      <c r="E45">
        <f>'הכנסות והוצאות'!F61</f>
        <v>0</v>
      </c>
      <c r="F45">
        <f>'הכנסות והוצאות'!F62</f>
        <v>0</v>
      </c>
      <c r="G45">
        <f>'הכנסות והוצאות'!F60</f>
        <v>0</v>
      </c>
      <c r="H45">
        <f t="shared" si="5"/>
        <v>0</v>
      </c>
      <c r="I45">
        <f>IF(4&gt;LastIdx,0,SUM(B$42:B45))</f>
        <v>0</v>
      </c>
      <c r="J45">
        <f>IF(4&gt;LastIdx,0,SUM(C$42:C45))</f>
        <v>0</v>
      </c>
      <c r="K45">
        <f>IF(4&gt;LastIdx,0,SUM(G$42:G45))</f>
        <v>0</v>
      </c>
    </row>
    <row r="46" spans="1:11" x14ac:dyDescent="0.25">
      <c r="A46" t="s">
        <v>12</v>
      </c>
      <c r="B46">
        <f>'הכנסות והוצאות'!G18</f>
        <v>0</v>
      </c>
      <c r="C46">
        <f>'הכנסות והוצאות'!G59</f>
        <v>0</v>
      </c>
      <c r="D46">
        <f>'הכנסות והוצאות'!G57</f>
        <v>0</v>
      </c>
      <c r="E46">
        <f>'הכנסות והוצאות'!G61</f>
        <v>0</v>
      </c>
      <c r="F46">
        <f>'הכנסות והוצאות'!G62</f>
        <v>0</v>
      </c>
      <c r="G46">
        <f>'הכנסות והוצאות'!G60</f>
        <v>0</v>
      </c>
      <c r="H46">
        <f t="shared" si="5"/>
        <v>0</v>
      </c>
      <c r="I46">
        <f>IF(5&gt;LastIdx,0,SUM(B$42:B46))</f>
        <v>0</v>
      </c>
      <c r="J46">
        <f>IF(5&gt;LastIdx,0,SUM(C$42:C46))</f>
        <v>0</v>
      </c>
      <c r="K46">
        <f>IF(5&gt;LastIdx,0,SUM(G$42:G46))</f>
        <v>0</v>
      </c>
    </row>
    <row r="47" spans="1:11" x14ac:dyDescent="0.25">
      <c r="A47" t="s">
        <v>13</v>
      </c>
      <c r="B47">
        <f>'הכנסות והוצאות'!H18</f>
        <v>0</v>
      </c>
      <c r="C47">
        <f>'הכנסות והוצאות'!H59</f>
        <v>0</v>
      </c>
      <c r="D47">
        <f>'הכנסות והוצאות'!H57</f>
        <v>0</v>
      </c>
      <c r="E47">
        <f>'הכנסות והוצאות'!H61</f>
        <v>0</v>
      </c>
      <c r="F47">
        <f>'הכנסות והוצאות'!H62</f>
        <v>0</v>
      </c>
      <c r="G47">
        <f>'הכנסות והוצאות'!H60</f>
        <v>0</v>
      </c>
      <c r="H47">
        <f t="shared" si="5"/>
        <v>0</v>
      </c>
      <c r="I47">
        <f>IF(6&gt;LastIdx,0,SUM(B$42:B47))</f>
        <v>0</v>
      </c>
      <c r="J47">
        <f>IF(6&gt;LastIdx,0,SUM(C$42:C47))</f>
        <v>0</v>
      </c>
      <c r="K47">
        <f>IF(6&gt;LastIdx,0,SUM(G$42:G47))</f>
        <v>0</v>
      </c>
    </row>
    <row r="48" spans="1:11" x14ac:dyDescent="0.25">
      <c r="A48" t="s">
        <v>14</v>
      </c>
      <c r="B48">
        <f>'הכנסות והוצאות'!I18</f>
        <v>0</v>
      </c>
      <c r="C48">
        <f>'הכנסות והוצאות'!I59</f>
        <v>0</v>
      </c>
      <c r="D48">
        <f>'הכנסות והוצאות'!I57</f>
        <v>0</v>
      </c>
      <c r="E48">
        <f>'הכנסות והוצאות'!I61</f>
        <v>0</v>
      </c>
      <c r="F48">
        <f>'הכנסות והוצאות'!I62</f>
        <v>0</v>
      </c>
      <c r="G48">
        <f>'הכנסות והוצאות'!I60</f>
        <v>0</v>
      </c>
      <c r="H48">
        <f t="shared" si="5"/>
        <v>0</v>
      </c>
      <c r="I48">
        <f>IF(7&gt;LastIdx,0,SUM(B$42:B48))</f>
        <v>0</v>
      </c>
      <c r="J48">
        <f>IF(7&gt;LastIdx,0,SUM(C$42:C48))</f>
        <v>0</v>
      </c>
      <c r="K48">
        <f>IF(7&gt;LastIdx,0,SUM(G$42:G48))</f>
        <v>0</v>
      </c>
    </row>
    <row r="49" spans="1:13" x14ac:dyDescent="0.25">
      <c r="A49" t="s">
        <v>15</v>
      </c>
      <c r="B49">
        <f>'הכנסות והוצאות'!J18</f>
        <v>0</v>
      </c>
      <c r="C49">
        <f>'הכנסות והוצאות'!J59</f>
        <v>0</v>
      </c>
      <c r="D49">
        <f>'הכנסות והוצאות'!J57</f>
        <v>0</v>
      </c>
      <c r="E49">
        <f>'הכנסות והוצאות'!J61</f>
        <v>0</v>
      </c>
      <c r="F49">
        <f>'הכנסות והוצאות'!J62</f>
        <v>0</v>
      </c>
      <c r="G49">
        <f>'הכנסות והוצאות'!J60</f>
        <v>0</v>
      </c>
      <c r="H49">
        <f t="shared" si="5"/>
        <v>0</v>
      </c>
      <c r="I49">
        <f>IF(8&gt;LastIdx,0,SUM(B$42:B49))</f>
        <v>0</v>
      </c>
      <c r="J49">
        <f>IF(8&gt;LastIdx,0,SUM(C$42:C49))</f>
        <v>0</v>
      </c>
      <c r="K49">
        <f>IF(8&gt;LastIdx,0,SUM(G$42:G49))</f>
        <v>0</v>
      </c>
    </row>
    <row r="50" spans="1:13" x14ac:dyDescent="0.25">
      <c r="A50" t="s">
        <v>16</v>
      </c>
      <c r="B50">
        <f>'הכנסות והוצאות'!K18</f>
        <v>0</v>
      </c>
      <c r="C50">
        <f>'הכנסות והוצאות'!K59</f>
        <v>0</v>
      </c>
      <c r="D50">
        <f>'הכנסות והוצאות'!K57</f>
        <v>0</v>
      </c>
      <c r="E50">
        <f>'הכנסות והוצאות'!K61</f>
        <v>0</v>
      </c>
      <c r="F50">
        <f>'הכנסות והוצאות'!K62</f>
        <v>0</v>
      </c>
      <c r="G50">
        <f>'הכנסות והוצאות'!K60</f>
        <v>0</v>
      </c>
      <c r="H50">
        <f t="shared" si="5"/>
        <v>0</v>
      </c>
      <c r="I50">
        <f>IF(9&gt;LastIdx,0,SUM(B$42:B50))</f>
        <v>0</v>
      </c>
      <c r="J50">
        <f>IF(9&gt;LastIdx,0,SUM(C$42:C50))</f>
        <v>0</v>
      </c>
      <c r="K50">
        <f>IF(9&gt;LastIdx,0,SUM(G$42:G50))</f>
        <v>0</v>
      </c>
    </row>
    <row r="51" spans="1:13" x14ac:dyDescent="0.25">
      <c r="A51" t="s">
        <v>17</v>
      </c>
      <c r="B51">
        <f>'הכנסות והוצאות'!L18</f>
        <v>0</v>
      </c>
      <c r="C51">
        <f>'הכנסות והוצאות'!L59</f>
        <v>0</v>
      </c>
      <c r="D51">
        <f>'הכנסות והוצאות'!L57</f>
        <v>0</v>
      </c>
      <c r="E51">
        <f>'הכנסות והוצאות'!L61</f>
        <v>0</v>
      </c>
      <c r="F51">
        <f>'הכנסות והוצאות'!L62</f>
        <v>0</v>
      </c>
      <c r="G51">
        <f>'הכנסות והוצאות'!L60</f>
        <v>0</v>
      </c>
      <c r="H51">
        <f t="shared" si="5"/>
        <v>0</v>
      </c>
      <c r="I51">
        <f>IF(10&gt;LastIdx,0,SUM(B$42:B51))</f>
        <v>0</v>
      </c>
      <c r="J51">
        <f>IF(10&gt;LastIdx,0,SUM(C$42:C51))</f>
        <v>0</v>
      </c>
      <c r="K51">
        <f>IF(10&gt;LastIdx,0,SUM(G$42:G51))</f>
        <v>0</v>
      </c>
    </row>
    <row r="52" spans="1:13" x14ac:dyDescent="0.25">
      <c r="A52" t="s">
        <v>18</v>
      </c>
      <c r="B52">
        <f>'הכנסות והוצאות'!M18</f>
        <v>0</v>
      </c>
      <c r="C52">
        <f>'הכנסות והוצאות'!M59</f>
        <v>0</v>
      </c>
      <c r="D52">
        <f>'הכנסות והוצאות'!M57</f>
        <v>0</v>
      </c>
      <c r="E52">
        <f>'הכנסות והוצאות'!M61</f>
        <v>0</v>
      </c>
      <c r="F52">
        <f>'הכנסות והוצאות'!M62</f>
        <v>0</v>
      </c>
      <c r="G52">
        <f>'הכנסות והוצאות'!M60</f>
        <v>0</v>
      </c>
      <c r="H52">
        <f t="shared" si="5"/>
        <v>0</v>
      </c>
      <c r="I52">
        <f>IF(11&gt;LastIdx,0,SUM(B$42:B52))</f>
        <v>0</v>
      </c>
      <c r="J52">
        <f>IF(11&gt;LastIdx,0,SUM(C$42:C52))</f>
        <v>0</v>
      </c>
      <c r="K52">
        <f>IF(11&gt;LastIdx,0,SUM(G$42:G52))</f>
        <v>0</v>
      </c>
    </row>
    <row r="53" spans="1:13" x14ac:dyDescent="0.25">
      <c r="A53" t="s">
        <v>19</v>
      </c>
      <c r="B53">
        <f>'הכנסות והוצאות'!N18</f>
        <v>0</v>
      </c>
      <c r="C53">
        <f>'הכנסות והוצאות'!N59</f>
        <v>0</v>
      </c>
      <c r="D53">
        <f>'הכנסות והוצאות'!N57</f>
        <v>0</v>
      </c>
      <c r="E53">
        <f>'הכנסות והוצאות'!N61</f>
        <v>0</v>
      </c>
      <c r="F53">
        <f>'הכנסות והוצאות'!N62</f>
        <v>0</v>
      </c>
      <c r="G53">
        <f>'הכנסות והוצאות'!N60</f>
        <v>0</v>
      </c>
      <c r="H53">
        <f t="shared" si="5"/>
        <v>0</v>
      </c>
      <c r="I53">
        <f>IF(12&gt;LastIdx,0,SUM(B$42:B53))</f>
        <v>0</v>
      </c>
      <c r="J53">
        <f>IF(12&gt;LastIdx,0,SUM(C$42:C53))</f>
        <v>0</v>
      </c>
      <c r="K53">
        <f>IF(12&gt;LastIdx,0,SUM(G$42:G53))</f>
        <v>0</v>
      </c>
    </row>
    <row r="57" spans="1:13" x14ac:dyDescent="0.25">
      <c r="A57" t="s">
        <v>35</v>
      </c>
      <c r="B57" t="s">
        <v>8</v>
      </c>
      <c r="C57" t="s">
        <v>9</v>
      </c>
      <c r="D57" t="s">
        <v>10</v>
      </c>
      <c r="E57" t="s">
        <v>11</v>
      </c>
      <c r="F57" t="s">
        <v>12</v>
      </c>
      <c r="G57" t="s">
        <v>13</v>
      </c>
      <c r="H57" t="s">
        <v>14</v>
      </c>
      <c r="I57" t="s">
        <v>15</v>
      </c>
      <c r="J57" t="s">
        <v>16</v>
      </c>
      <c r="K57" t="s">
        <v>17</v>
      </c>
      <c r="L57" t="s">
        <v>18</v>
      </c>
      <c r="M57" t="s">
        <v>19</v>
      </c>
    </row>
    <row r="58" spans="1:13" x14ac:dyDescent="0.25">
      <c r="A58" t="s">
        <v>40</v>
      </c>
      <c r="B58">
        <f>'הכנסות והוצאות'!C29</f>
        <v>0</v>
      </c>
      <c r="C58">
        <f>'הכנסות והוצאות'!D29</f>
        <v>0</v>
      </c>
      <c r="D58">
        <f>'הכנסות והוצאות'!E29</f>
        <v>0</v>
      </c>
      <c r="E58">
        <f>'הכנסות והוצאות'!F29</f>
        <v>0</v>
      </c>
      <c r="F58">
        <f>'הכנסות והוצאות'!G29</f>
        <v>0</v>
      </c>
      <c r="G58">
        <f>'הכנסות והוצאות'!H29</f>
        <v>0</v>
      </c>
      <c r="H58">
        <f>'הכנסות והוצאות'!I29</f>
        <v>0</v>
      </c>
      <c r="I58">
        <f>'הכנסות והוצאות'!J29</f>
        <v>0</v>
      </c>
      <c r="J58">
        <f>'הכנסות והוצאות'!K29</f>
        <v>0</v>
      </c>
      <c r="K58">
        <f>'הכנסות והוצאות'!L29</f>
        <v>0</v>
      </c>
      <c r="L58">
        <f>'הכנסות והוצאות'!M29</f>
        <v>0</v>
      </c>
      <c r="M58">
        <f>'הכנסות והוצאות'!N29</f>
        <v>0</v>
      </c>
    </row>
    <row r="59" spans="1:13" x14ac:dyDescent="0.25">
      <c r="A59" t="s">
        <v>41</v>
      </c>
      <c r="B59">
        <f>'הכנסות והוצאות'!C44</f>
        <v>0</v>
      </c>
      <c r="C59">
        <f>'הכנסות והוצאות'!D44</f>
        <v>0</v>
      </c>
      <c r="D59">
        <f>'הכנסות והוצאות'!E44</f>
        <v>0</v>
      </c>
      <c r="E59">
        <f>'הכנסות והוצאות'!F44</f>
        <v>0</v>
      </c>
      <c r="F59">
        <f>'הכנסות והוצאות'!G44</f>
        <v>0</v>
      </c>
      <c r="G59">
        <f>'הכנסות והוצאות'!H44</f>
        <v>0</v>
      </c>
      <c r="H59">
        <f>'הכנסות והוצאות'!I44</f>
        <v>0</v>
      </c>
      <c r="I59">
        <f>'הכנסות והוצאות'!J44</f>
        <v>0</v>
      </c>
      <c r="J59">
        <f>'הכנסות והוצאות'!K44</f>
        <v>0</v>
      </c>
      <c r="K59">
        <f>'הכנסות והוצאות'!L44</f>
        <v>0</v>
      </c>
      <c r="L59">
        <f>'הכנסות והוצאות'!M44</f>
        <v>0</v>
      </c>
      <c r="M59">
        <f>'הכנסות והוצאות'!N44</f>
        <v>0</v>
      </c>
    </row>
    <row r="60" spans="1:13" x14ac:dyDescent="0.25">
      <c r="A60" t="s">
        <v>42</v>
      </c>
      <c r="B60">
        <f>'הכנסות והוצאות'!C50</f>
        <v>0</v>
      </c>
      <c r="C60">
        <f>'הכנסות והוצאות'!D50</f>
        <v>0</v>
      </c>
      <c r="D60">
        <f>'הכנסות והוצאות'!E50</f>
        <v>0</v>
      </c>
      <c r="E60">
        <f>'הכנסות והוצאות'!F50</f>
        <v>0</v>
      </c>
      <c r="F60">
        <f>'הכנסות והוצאות'!G50</f>
        <v>0</v>
      </c>
      <c r="G60">
        <f>'הכנסות והוצאות'!H50</f>
        <v>0</v>
      </c>
      <c r="H60">
        <f>'הכנסות והוצאות'!I50</f>
        <v>0</v>
      </c>
      <c r="I60">
        <f>'הכנסות והוצאות'!J50</f>
        <v>0</v>
      </c>
      <c r="J60">
        <f>'הכנסות והוצאות'!K50</f>
        <v>0</v>
      </c>
      <c r="K60">
        <f>'הכנסות והוצאות'!L50</f>
        <v>0</v>
      </c>
      <c r="L60">
        <f>'הכנסות והוצאות'!M50</f>
        <v>0</v>
      </c>
      <c r="M60">
        <f>'הכנסות והוצאות'!N50</f>
        <v>0</v>
      </c>
    </row>
    <row r="61" spans="1:13" x14ac:dyDescent="0.25">
      <c r="A61" t="s">
        <v>4</v>
      </c>
      <c r="B61">
        <f>'הכנסות והוצאות'!C57</f>
        <v>0</v>
      </c>
      <c r="C61">
        <f>'הכנסות והוצאות'!D57</f>
        <v>0</v>
      </c>
      <c r="D61">
        <f>'הכנסות והוצאות'!E57</f>
        <v>0</v>
      </c>
      <c r="E61">
        <f>'הכנסות והוצאות'!F57</f>
        <v>0</v>
      </c>
      <c r="F61">
        <f>'הכנסות והוצאות'!G57</f>
        <v>0</v>
      </c>
      <c r="G61">
        <f>'הכנסות והוצאות'!H57</f>
        <v>0</v>
      </c>
      <c r="H61">
        <f>'הכנסות והוצאות'!I57</f>
        <v>0</v>
      </c>
      <c r="I61">
        <f>'הכנסות והוצאות'!J57</f>
        <v>0</v>
      </c>
      <c r="J61">
        <f>'הכנסות והוצאות'!K57</f>
        <v>0</v>
      </c>
      <c r="K61">
        <f>'הכנסות והוצאות'!L57</f>
        <v>0</v>
      </c>
      <c r="L61">
        <f>'הכנסות והוצאות'!M57</f>
        <v>0</v>
      </c>
      <c r="M61">
        <f>'הכנסות והוצאות'!N57</f>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4</vt:i4>
      </vt:variant>
      <vt:variant>
        <vt:lpstr>טווחים בעלי שם</vt:lpstr>
      </vt:variant>
      <vt:variant>
        <vt:i4>11</vt:i4>
      </vt:variant>
    </vt:vector>
  </HeadingPairs>
  <TitlesOfParts>
    <vt:vector size="15" baseType="lpstr">
      <vt:lpstr>דשבורד</vt:lpstr>
      <vt:lpstr>הכנסות והוצאות</vt:lpstr>
      <vt:lpstr>השוואת חודשים</vt:lpstr>
      <vt:lpstr>חישובי עזר</vt:lpstr>
      <vt:lpstr>ActiveM</vt:lpstr>
      <vt:lpstr>ClientName</vt:lpstr>
      <vt:lpstr>CmpA</vt:lpstr>
      <vt:lpstr>CmpB</vt:lpstr>
      <vt:lpstr>IdxA</vt:lpstr>
      <vt:lpstr>IdxB</vt:lpstr>
      <vt:lpstr>LastIdx</vt:lpstr>
      <vt:lpstr>Months</vt:lpstr>
      <vt:lpstr>דשבורד!Print_Area</vt:lpstr>
      <vt:lpstr>'השוואת חודשים'!Print_Area</vt:lpstr>
      <vt:lpstr>Yr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דוח מעקב כלכלי אישי</dc:title>
  <dc:creator>openpyxl</dc:creator>
  <cp:lastModifiedBy>ספיר</cp:lastModifiedBy>
  <dcterms:created xsi:type="dcterms:W3CDTF">2026-10-07T19:20:19Z</dcterms:created>
  <dcterms:modified xsi:type="dcterms:W3CDTF">2026-10-07T20:17:42Z</dcterms:modified>
</cp:coreProperties>
</file>